
<file path=[Content_Types].xml><?xml version="1.0" encoding="utf-8"?>
<Types xmlns="http://schemas.openxmlformats.org/package/2006/content-types">
  <Default Extension="xml" ContentType="application/xml"/>
  <Default Extension="jpeg" ContentType="image/jpeg"/>
  <Default Extension="vml" ContentType="application/vnd.openxmlformats-officedocument.vmlDrawing"/>
  <Default Extension="jpg" ContentType="image/jpe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autoCompressPictures="0"/>
  <bookViews>
    <workbookView xWindow="0" yWindow="0" windowWidth="28800" windowHeight="16180" tabRatio="757" firstSheet="4" activeTab="9"/>
  </bookViews>
  <sheets>
    <sheet name="A. Eelarve" sheetId="11" r:id="rId1"/>
    <sheet name="B. Maksetaotlus" sheetId="6" r:id="rId2"/>
    <sheet name="C. KULUARUANDE KOOND" sheetId="1" r:id="rId3"/>
    <sheet name="C1. Tööjõukulud" sheetId="13" r:id="rId4"/>
    <sheet name="C2. Lähetuskulud" sheetId="10" r:id="rId5"/>
    <sheet name=" C3. Sihtrühmaga seotud kulud" sheetId="12" r:id="rId6"/>
    <sheet name="C4. Allhanked" sheetId="17" r:id="rId7"/>
    <sheet name="C5. Muud otsesed kulud" sheetId="20" r:id="rId8"/>
    <sheet name="Nähtamatu leht" sheetId="16" state="hidden" r:id="rId9"/>
    <sheet name="Tööklubi" sheetId="21" r:id="rId10"/>
    <sheet name="Teraapia ja eluoskused" sheetId="23" r:id="rId11"/>
    <sheet name="Huvitegevus" sheetId="22" r:id="rId12"/>
    <sheet name="Igaksjuhuks" sheetId="24" r:id="rId13"/>
  </sheets>
  <definedNames>
    <definedName name="Kinnituskiri" comment="Vali sobiv vastusevariant">'Nähtamatu leht'!$A$12:$A$14</definedName>
    <definedName name="Projekti_valdkond">'A. Eelarve'!$B$8</definedName>
    <definedName name="Ühik">'Nähtamatu leht'!$A$6:$A$9</definedName>
    <definedName name="Valdkond">'Nähtamatu leht'!$A$1:$A$3</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10" i="23" l="1"/>
  <c r="D11" i="22"/>
  <c r="D10" i="22"/>
  <c r="D7" i="22"/>
  <c r="D6" i="22"/>
  <c r="D22" i="21"/>
  <c r="D7" i="23"/>
  <c r="D5" i="23"/>
  <c r="D5" i="22"/>
  <c r="D9" i="22"/>
  <c r="D3" i="22"/>
  <c r="D13" i="24"/>
  <c r="E13" i="24"/>
  <c r="D19" i="24"/>
  <c r="C34" i="24"/>
  <c r="C35" i="24"/>
  <c r="D35" i="24"/>
  <c r="E35" i="24"/>
  <c r="F35" i="24"/>
  <c r="G35" i="24"/>
  <c r="H35" i="24"/>
  <c r="E26" i="24"/>
  <c r="E24" i="24"/>
  <c r="E28" i="24"/>
  <c r="D27" i="24"/>
  <c r="D26" i="24"/>
  <c r="D24" i="24"/>
  <c r="D28" i="24"/>
  <c r="E15" i="24"/>
  <c r="E17" i="24"/>
  <c r="D16" i="24"/>
  <c r="D15" i="24"/>
  <c r="D17" i="24"/>
  <c r="D8" i="24"/>
  <c r="D7" i="24"/>
  <c r="D6" i="24"/>
  <c r="D5" i="24"/>
  <c r="D4" i="24"/>
  <c r="D23" i="23"/>
  <c r="D16" i="23"/>
  <c r="D6" i="23"/>
  <c r="D14" i="23"/>
  <c r="D22" i="23"/>
  <c r="D21" i="23"/>
  <c r="D19" i="23"/>
  <c r="D18" i="23"/>
  <c r="D15" i="23"/>
  <c r="D13" i="23"/>
  <c r="D12" i="23"/>
  <c r="D34" i="21"/>
  <c r="D27" i="21"/>
  <c r="D24" i="21"/>
  <c r="D24" i="23"/>
  <c r="D25" i="23"/>
  <c r="D20" i="23"/>
  <c r="D17" i="23"/>
  <c r="D9" i="23"/>
  <c r="D8" i="23"/>
  <c r="D31" i="21"/>
  <c r="D30" i="21"/>
  <c r="D29" i="21"/>
  <c r="D26" i="21"/>
  <c r="D25" i="21"/>
  <c r="D21" i="21"/>
  <c r="D20" i="21"/>
  <c r="D19" i="21"/>
  <c r="D17" i="21"/>
  <c r="D16" i="21"/>
  <c r="D6" i="21"/>
  <c r="D8" i="21"/>
  <c r="D9" i="21"/>
  <c r="D10" i="21"/>
  <c r="D11" i="21"/>
  <c r="D12" i="21"/>
  <c r="D13" i="21"/>
  <c r="D14" i="21"/>
  <c r="D15" i="21"/>
  <c r="D18" i="21"/>
  <c r="D7" i="21"/>
  <c r="D23" i="21"/>
  <c r="D28" i="21"/>
  <c r="D32" i="21"/>
  <c r="D5" i="21"/>
  <c r="I56" i="11"/>
  <c r="I65" i="11"/>
  <c r="K65" i="11"/>
  <c r="G56" i="11"/>
  <c r="D11" i="23"/>
  <c r="H78" i="17"/>
  <c r="H47" i="17"/>
  <c r="H20" i="17"/>
  <c r="I78" i="17"/>
  <c r="H33" i="20"/>
  <c r="F40" i="1"/>
  <c r="C29" i="6"/>
  <c r="C28" i="6"/>
  <c r="C39" i="1"/>
  <c r="C38" i="1"/>
  <c r="C40" i="1"/>
  <c r="H103" i="10"/>
  <c r="H335" i="12"/>
  <c r="H508" i="12"/>
  <c r="H226" i="13"/>
  <c r="D17" i="1"/>
  <c r="D16" i="1"/>
  <c r="D33" i="1"/>
  <c r="C27" i="11"/>
  <c r="C33" i="1"/>
  <c r="K33" i="1"/>
  <c r="D18" i="1"/>
  <c r="D19" i="1"/>
  <c r="D20" i="1"/>
  <c r="D21" i="1"/>
  <c r="H323" i="12"/>
  <c r="B10" i="1"/>
  <c r="H25" i="20"/>
  <c r="H74" i="10"/>
  <c r="H148" i="13"/>
  <c r="H146" i="12"/>
  <c r="H44" i="10"/>
  <c r="C32" i="6"/>
  <c r="C31" i="6"/>
  <c r="C30" i="6"/>
  <c r="B41" i="11"/>
  <c r="P29" i="6"/>
  <c r="P28" i="6"/>
  <c r="P17" i="6"/>
  <c r="O33" i="6"/>
  <c r="M33" i="6"/>
  <c r="K33" i="6"/>
  <c r="I33" i="6"/>
  <c r="G33" i="6"/>
  <c r="E33" i="6"/>
  <c r="P33" i="6"/>
  <c r="P18" i="6"/>
  <c r="O22" i="6"/>
  <c r="M22" i="6"/>
  <c r="K22" i="6"/>
  <c r="I22" i="6"/>
  <c r="E22" i="6"/>
  <c r="G22" i="6"/>
  <c r="H52" i="20"/>
  <c r="J31" i="1"/>
  <c r="H45" i="20"/>
  <c r="I31" i="1"/>
  <c r="H39" i="20"/>
  <c r="H31" i="1"/>
  <c r="G31" i="1"/>
  <c r="G27" i="1"/>
  <c r="G28" i="1"/>
  <c r="G29" i="1"/>
  <c r="G30" i="1"/>
  <c r="G32" i="1"/>
  <c r="G34" i="1"/>
  <c r="H19" i="20"/>
  <c r="E31" i="1"/>
  <c r="H97" i="17"/>
  <c r="J30" i="1"/>
  <c r="H90" i="17"/>
  <c r="I30" i="1"/>
  <c r="H84" i="17"/>
  <c r="H30" i="1"/>
  <c r="F30" i="1"/>
  <c r="E30" i="1"/>
  <c r="H527" i="12"/>
  <c r="J29" i="1"/>
  <c r="H520" i="12"/>
  <c r="I29" i="1"/>
  <c r="H514" i="12"/>
  <c r="H29" i="1"/>
  <c r="E29" i="1"/>
  <c r="H122" i="10"/>
  <c r="J28" i="1"/>
  <c r="H115" i="10"/>
  <c r="I28" i="1"/>
  <c r="H109" i="10"/>
  <c r="H28" i="1"/>
  <c r="F28" i="1"/>
  <c r="E28" i="1"/>
  <c r="H245" i="13"/>
  <c r="J27" i="1"/>
  <c r="H238" i="13"/>
  <c r="I27" i="1"/>
  <c r="H232" i="13"/>
  <c r="H27" i="1"/>
  <c r="F27" i="1"/>
  <c r="H70" i="13"/>
  <c r="E27" i="1"/>
  <c r="B38" i="1"/>
  <c r="B39" i="1"/>
  <c r="I40" i="1"/>
  <c r="H40" i="1"/>
  <c r="G40" i="1"/>
  <c r="E40" i="1"/>
  <c r="D40" i="1"/>
  <c r="F21" i="1"/>
  <c r="G21" i="1"/>
  <c r="H21" i="1"/>
  <c r="I21" i="1"/>
  <c r="D30" i="1"/>
  <c r="G62" i="11"/>
  <c r="G63" i="11"/>
  <c r="G64" i="11"/>
  <c r="G61" i="11"/>
  <c r="C24" i="11"/>
  <c r="C30" i="1"/>
  <c r="K30" i="1"/>
  <c r="D28" i="1"/>
  <c r="G51" i="11"/>
  <c r="G52" i="11"/>
  <c r="G53" i="11"/>
  <c r="G54" i="11"/>
  <c r="G50" i="11"/>
  <c r="C22" i="11"/>
  <c r="C28" i="1"/>
  <c r="K28" i="1"/>
  <c r="D27" i="1"/>
  <c r="G47" i="11"/>
  <c r="G48" i="11"/>
  <c r="G49" i="11"/>
  <c r="G46" i="11"/>
  <c r="C21" i="11"/>
  <c r="C27" i="1"/>
  <c r="K27" i="1"/>
  <c r="H528" i="12"/>
  <c r="H32" i="1"/>
  <c r="H34" i="1"/>
  <c r="J32" i="1"/>
  <c r="I32" i="1"/>
  <c r="I34" i="1"/>
  <c r="H53" i="20"/>
  <c r="F31" i="1"/>
  <c r="D31" i="1"/>
  <c r="G66" i="11"/>
  <c r="G67" i="11"/>
  <c r="G65" i="11"/>
  <c r="C25" i="11"/>
  <c r="C31" i="1"/>
  <c r="K31" i="1"/>
  <c r="F29" i="1"/>
  <c r="D29" i="1"/>
  <c r="H123" i="10"/>
  <c r="H98" i="17"/>
  <c r="E32" i="1"/>
  <c r="H246" i="13"/>
  <c r="P22" i="6"/>
  <c r="B40" i="1"/>
  <c r="D32" i="1"/>
  <c r="G57" i="11"/>
  <c r="G55" i="11"/>
  <c r="C23" i="11"/>
  <c r="C29" i="1"/>
  <c r="C32" i="1"/>
  <c r="K32" i="1"/>
  <c r="K29" i="1"/>
  <c r="F32" i="1"/>
  <c r="F34" i="1"/>
  <c r="B8" i="1"/>
  <c r="C7" i="6"/>
  <c r="B7" i="1"/>
  <c r="C6" i="6"/>
  <c r="B6" i="1"/>
  <c r="G68" i="11"/>
  <c r="K17" i="1"/>
  <c r="K18" i="1"/>
  <c r="K19" i="1"/>
  <c r="K20" i="1"/>
  <c r="K16" i="1"/>
  <c r="K21" i="1"/>
  <c r="A1" i="1"/>
  <c r="D17" i="11"/>
  <c r="B35" i="11"/>
  <c r="G70" i="11"/>
  <c r="C34" i="1"/>
  <c r="C26" i="11"/>
  <c r="J34" i="1"/>
  <c r="C28" i="11"/>
  <c r="C12" i="11"/>
  <c r="C14" i="11"/>
  <c r="D25" i="11"/>
  <c r="D26" i="11"/>
  <c r="D24" i="11"/>
  <c r="C13" i="11"/>
  <c r="D28" i="11"/>
  <c r="D22" i="11"/>
  <c r="D23" i="11"/>
  <c r="D27" i="11"/>
  <c r="D21" i="11"/>
  <c r="C16" i="11"/>
  <c r="C15" i="11"/>
  <c r="J21" i="1"/>
  <c r="C19" i="6"/>
  <c r="C18" i="1"/>
  <c r="C19" i="1"/>
  <c r="C20" i="6"/>
  <c r="C20" i="1"/>
  <c r="C21" i="6"/>
  <c r="C18" i="6"/>
  <c r="C17" i="1"/>
  <c r="C17" i="6"/>
  <c r="C16" i="1"/>
  <c r="C17" i="11"/>
  <c r="C22" i="6"/>
  <c r="C21" i="1"/>
  <c r="C33" i="6"/>
  <c r="E21" i="1"/>
  <c r="E34" i="1"/>
  <c r="D34" i="1"/>
  <c r="K34" i="1"/>
  <c r="A2" i="1"/>
</calcChain>
</file>

<file path=xl/comments1.xml><?xml version="1.0" encoding="utf-8"?>
<comments xmlns="http://schemas.openxmlformats.org/spreadsheetml/2006/main">
  <authors>
    <author>Seitsmes</author>
  </authors>
  <commentList>
    <comment ref="C49" authorId="0">
      <text>
        <r>
          <rPr>
            <b/>
            <sz val="9"/>
            <color indexed="81"/>
            <rFont val="Segoe UI"/>
            <family val="2"/>
            <charset val="186"/>
          </rPr>
          <t>Seitsmes:</t>
        </r>
        <r>
          <rPr>
            <sz val="9"/>
            <color indexed="81"/>
            <rFont val="Segoe UI"/>
            <family val="2"/>
            <charset val="186"/>
          </rPr>
          <t xml:space="preserve">
Johannes Mihkelsoni Keskus oli projekti esitamise hetkel käibemaksukohuslane. Alates 01.10.2015 ei ole keskus enam käibemaksukohuslane. </t>
        </r>
      </text>
    </comment>
  </commentList>
</comments>
</file>

<file path=xl/sharedStrings.xml><?xml version="1.0" encoding="utf-8"?>
<sst xmlns="http://schemas.openxmlformats.org/spreadsheetml/2006/main" count="4594" uniqueCount="1452">
  <si>
    <t>Kuluaruande vorm</t>
  </si>
  <si>
    <t>Projekti aruandlusperiood:</t>
  </si>
  <si>
    <t>Rea nr</t>
  </si>
  <si>
    <t>Kululiik</t>
  </si>
  <si>
    <t>AMIF</t>
  </si>
  <si>
    <t>Kokku</t>
  </si>
  <si>
    <t>Eelarve täitmise %</t>
  </si>
  <si>
    <t>Tööjõukulud</t>
  </si>
  <si>
    <t>2.</t>
  </si>
  <si>
    <t>Lähetuskulud</t>
  </si>
  <si>
    <t>3.</t>
  </si>
  <si>
    <t>Sihtrühmaga seotud tegevused</t>
  </si>
  <si>
    <t>Projekti tegelikud kulud</t>
  </si>
  <si>
    <t>3. Sihtrühmaga seotud kulud</t>
  </si>
  <si>
    <t>2. Lähetuskulud</t>
  </si>
  <si>
    <t>PROJEKTI KULUD KOKKU</t>
  </si>
  <si>
    <t>Kavandatud eelarve</t>
  </si>
  <si>
    <t>KAUDSED KULUD</t>
  </si>
  <si>
    <t>Rahastamisallikas</t>
  </si>
  <si>
    <t>Summa</t>
  </si>
  <si>
    <t>Riiklik kaasfinantseering</t>
  </si>
  <si>
    <t>Partnerite poolne kaasfinantseering</t>
  </si>
  <si>
    <t>Toetuse saaja omafinanantseering</t>
  </si>
  <si>
    <t>KOKKU</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</si>
  <si>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</si>
  <si>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</si>
  <si>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</si>
  <si>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</si>
  <si>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 xml:space="preserve">Tegelikud kulud </t>
  </si>
  <si>
    <t>VARJUPAIGA-, RÄNDE- JA INTEGRATSIOONIFOND</t>
  </si>
  <si>
    <t>Varjupaik</t>
  </si>
  <si>
    <t>Integratsioon</t>
  </si>
  <si>
    <t>Tagasipöördumine</t>
  </si>
  <si>
    <t>KOOND</t>
  </si>
  <si>
    <t>Otsesed kulud kokku</t>
  </si>
  <si>
    <t>Kaudsed kulud</t>
  </si>
  <si>
    <t>Projekti kulud kokku</t>
  </si>
  <si>
    <t>nr</t>
  </si>
  <si>
    <t>Kulu detailne kirjeldus</t>
  </si>
  <si>
    <t>Ühik</t>
  </si>
  <si>
    <t>PROJEKTI OTSESED KULUD</t>
  </si>
  <si>
    <t>1.</t>
  </si>
  <si>
    <t>tund</t>
  </si>
  <si>
    <t>PROJEKTI OTSESED KULUD KOKKU</t>
  </si>
  <si>
    <t>PROJEKTI KAUDSED KULUD</t>
  </si>
  <si>
    <t>Kogus</t>
  </si>
  <si>
    <t>Ühiku hind KM-ga</t>
  </si>
  <si>
    <t xml:space="preserve">OTSESED KULUD </t>
  </si>
  <si>
    <t>Toetuse saaja:</t>
  </si>
  <si>
    <t>Toetuse taotleja:</t>
  </si>
  <si>
    <t>Projekti valdkond:</t>
  </si>
  <si>
    <t>Projekti käigus saadud muud sissetulekud</t>
  </si>
  <si>
    <t>SELGITUS</t>
  </si>
  <si>
    <t>Kuludokumendi väljastaja</t>
  </si>
  <si>
    <t>Kuludokumendi nimetus</t>
  </si>
  <si>
    <t>Kuludokumendi number</t>
  </si>
  <si>
    <t>Kuludokumendi kuupäev</t>
  </si>
  <si>
    <t>Kulu lühikirjeldus</t>
  </si>
  <si>
    <t>kuu</t>
  </si>
  <si>
    <t>tk</t>
  </si>
  <si>
    <t>Osakaal %</t>
  </si>
  <si>
    <t>PROJEKTI MAKSUMUS KOKKU</t>
  </si>
  <si>
    <t>Tabel 1. Projekti maksumus ja tulud allikate lõikes (EUR)</t>
  </si>
  <si>
    <t xml:space="preserve">Tööjõukulud kokku </t>
  </si>
  <si>
    <t xml:space="preserve">Tabel 4. Toetuse saaja kinnitus </t>
  </si>
  <si>
    <t>Kulu tasumise kuupäev</t>
  </si>
  <si>
    <t>Projekti kavandatud tulud</t>
  </si>
  <si>
    <t>Tegelikud tulud kokku</t>
  </si>
  <si>
    <t>Maksetaotluse vorm</t>
  </si>
  <si>
    <t>Maksed</t>
  </si>
  <si>
    <t>I</t>
  </si>
  <si>
    <t>II</t>
  </si>
  <si>
    <t>III</t>
  </si>
  <si>
    <t>Laekumise kuupäev pp/kk/aaaa</t>
  </si>
  <si>
    <t>Tabel 1. Projekti kavandatud maksed</t>
  </si>
  <si>
    <t>Toetusleping (punkt)</t>
  </si>
  <si>
    <t>Tegelikud kulud KOKKU</t>
  </si>
  <si>
    <t>1. Tööjõukulud</t>
  </si>
  <si>
    <t>Jah</t>
  </si>
  <si>
    <t>Ei</t>
  </si>
  <si>
    <t>Ei kohaldu</t>
  </si>
  <si>
    <t>VASTUS</t>
  </si>
  <si>
    <t>Mina, toetuse saaja, kinnitan, et:</t>
  </si>
  <si>
    <r>
      <t xml:space="preserve">Kulu selgitus </t>
    </r>
    <r>
      <rPr>
        <i/>
        <sz val="12"/>
        <color theme="1"/>
        <rFont val="Times New Roman"/>
        <family val="1"/>
        <charset val="186"/>
      </rPr>
      <t>(Tabelisse lisada lahtreid vastavalt kuludokumentide arvule)</t>
    </r>
  </si>
  <si>
    <r>
      <t>Kulu selgitus</t>
    </r>
    <r>
      <rPr>
        <i/>
        <sz val="12"/>
        <color theme="1"/>
        <rFont val="Times New Roman"/>
        <family val="1"/>
        <charset val="186"/>
      </rPr>
      <t xml:space="preserve"> (Tabelisse lisada lahtreid vastavalt kuludokumentide arvule)</t>
    </r>
  </si>
  <si>
    <t>päev</t>
  </si>
  <si>
    <t>5.</t>
  </si>
  <si>
    <t>Allhanked</t>
  </si>
  <si>
    <t>Sihtrühmadega seotud tegevused</t>
  </si>
  <si>
    <t>Toetuse saaja esindaja</t>
  </si>
  <si>
    <t>Muud otsesed kulud</t>
  </si>
  <si>
    <t>7.</t>
  </si>
  <si>
    <t>Tabel 3. Projekti kulude prognoos valdkondade lõikes (EUR) (kui kohaldub)</t>
  </si>
  <si>
    <t>Tabel 4. Projekti kulude prognoos meetmete lõikes (EUR) (kui kohaldub)</t>
  </si>
  <si>
    <t>Tabel 3. Projekti kulud meetmete lõikes (EUR) (kui kohaldub)</t>
  </si>
  <si>
    <t>Tabel 2. Kuluaruande koond (EUR)</t>
  </si>
  <si>
    <t>Projekti pealkiri:</t>
  </si>
  <si>
    <t>Projekti planeeritav algus:</t>
  </si>
  <si>
    <t>Projekti planeeritav lõpp:</t>
  </si>
  <si>
    <t>Projekti number:</t>
  </si>
  <si>
    <t>Toetuslepingu number:</t>
  </si>
  <si>
    <t>Tabel 5. Projekti detailne eelarve (EUR)</t>
  </si>
  <si>
    <t>Tabel 2. Projekti kululiikide koondtabel (EUR)</t>
  </si>
  <si>
    <t>Tabel 1. Projekti tulud allikate lõikes (EUR)</t>
  </si>
  <si>
    <t>1.1.</t>
  </si>
  <si>
    <t xml:space="preserve">Projektijuht </t>
  </si>
  <si>
    <t>Raamatupidaja</t>
  </si>
  <si>
    <t>2.1.</t>
  </si>
  <si>
    <t>Projektimeeskonna sõidukulud</t>
  </si>
  <si>
    <t>Projektimeeskonna majutuskulu</t>
  </si>
  <si>
    <t>Tugiisikute sõidukulu</t>
  </si>
  <si>
    <t>Tugiisikute majutuskulu</t>
  </si>
  <si>
    <t>3.1.</t>
  </si>
  <si>
    <t>Superviisori töötasu</t>
  </si>
  <si>
    <t>Tugiisikute baaskoolituse koolitajate töötasud</t>
  </si>
  <si>
    <t>5.2.</t>
  </si>
  <si>
    <t>Projekti assistent</t>
  </si>
  <si>
    <t>Supervisiooni ruumide rent koos toitlustusega</t>
  </si>
  <si>
    <t>Tugiisikute töötasu (koos kõikide maksudega)</t>
  </si>
  <si>
    <t>1.2.</t>
  </si>
  <si>
    <t>1.3.</t>
  </si>
  <si>
    <t xml:space="preserve">Projektimeeskonnal võib tekkida vajadus majutuse järgi seoses baaskoolituse läbiviimisega ning seoses seminaridel osalemisega (kus tutvustatakse projekti). </t>
  </si>
  <si>
    <t>Tugiisikute baaskoolituse ruumi rent</t>
  </si>
  <si>
    <t>Klientidega suhtlemisel on vajadus kaugemate võõrkeelte suulise tõlke järele - araabia, puštu, dari, kurmandzi jt. Klient võib vajada tõlget Eesti ametiasutustega suhtlemisel, kooli või lasteaiaga suhtlemisel jne. Samuti on tõlke vajadus kliendi ja tugiisiku omavahelise tugisuhte loomisel ja hoidmisel.</t>
  </si>
  <si>
    <t>3.2.</t>
  </si>
  <si>
    <t>Rahvusvahelise kaitse saanud perede laste huvitegevus</t>
  </si>
  <si>
    <t>2.2.</t>
  </si>
  <si>
    <t>2.3.</t>
  </si>
  <si>
    <t>2.4.</t>
  </si>
  <si>
    <t>MTÜ Johannes Mihkelsoni Keskus</t>
  </si>
  <si>
    <t>Tugiisikuteenus varjupaigataotlejatele ja rahvusvahelise kaitse saanud isikutele</t>
  </si>
  <si>
    <t>Töö käigus on  tugiisikutele vajalikud supervisiooniseminarid, mille käigus vahetatakse kogemusi ja juhendatakse tugiisikut iseseisvalt probleeme lahendama. Supervisiooni juhib superviisor. Projekti jooksul on ette nähtud regulaarsed supervisiooniseminarid, ühe sessiooni kestuseks on keskmiselt 6 tundi. Superviseerida saab ka projektimeeskonna liikmeid. Tugiisikute jõustamiseks on ette nähtud regulaarsed grupisupervisioonid. Vajadusel on tugiisikul võimalik osaleda individuaalsel supervisioonil.</t>
  </si>
  <si>
    <t>Töö käigus on  tugiisikutele vajalikud supervisiooniseminarid, mille käigus vahetatakse kogemusi ja juhendatakse tugiisikut iseseisvalt probleeme lahendama. Supervisiooni juhib superviisor. Projekti jooksul on ettenähtud regulaarsed supervisiooniseminarid, millele lisanduvad mõningad individuaalsupervisioonid. Seminaridel osaleb ca 14 tugiisikut. Superviseerida võib ka projektimeeskonna liikmeid. Supervisiooni ruumi rendiks on arvestatud 13 eurot (13 eurot*75 tundi), millele lisanduvad kohvipausid (13 tk*40,38 eurot.)</t>
  </si>
  <si>
    <t>Tugiisikute majutuskulu on vajalik baaskoolituse korraldamisel, mõningal juhul võib majutust vaja minna ka klienditööst tulenevalt.</t>
  </si>
  <si>
    <t>Rahvusvahelise kaitse saanud isikute perede lastel on tugivõrgustiku arendamiseks ja paremaks ühiskonda integreerumiseks oluline osaleda laste huvitegevuses (nt lastelaagrites).  Keskus aitab peredel leida just nende lapsele sobiva laagri. Eelarves on arvestatud 14 lapse huvitegevusega/ laagriga (a 50 eurot).</t>
  </si>
  <si>
    <t>Tugiisikute baaskoolituseks on vajalik ruumi rent (sh vajaminev tehnika). Keskmine ruumi rendi hind on 13 eurot tund. Baaskoolituse koolituspäevad on pikad, mistõttu on vajalik tugiisikute toitlustus. Toitlustuse hind on arvutatud järgmiselt - 15 inimese toit 8 päeval (15*8*7=840) + 16 kohvipausi (16*35=560).</t>
  </si>
  <si>
    <t>Keskuses töötab hetkel 15 tugiisikut. Seoses suurema pagulaste ja varjupaigataotlejate arvuga, on vajalik juurde koolitada tugiisikuid. Baaskoolituse kogumaht on 64 tundi, millest 45 tundi on tasustatud. Baaskoolituse koolitajateks on oma ala eksperdid, kellele on arvestatud koolitustasu töötunni alusel.</t>
  </si>
  <si>
    <t>% kogu- kuludest</t>
  </si>
  <si>
    <t xml:space="preserve">Projektijuht töötab täistööajaga projekti heaks ja tema brutotöötasu on 1275,04 eurot/kuus (s.t. töötasu koos kõikide maksudega 1706 eurot kuus). Projektijuhi peamised ülesanded on projekti ettevalmistamine, vastutamine projekti õigeaegse rakendamise eest, tugiisikute töö koordineerimine, tugiisikute koolitamine, suhtlemine ametiasutuste ja sihtrühmaga, projekti eelarve täitumise jälgimine, tugiisikute tööaruannete analüüs, baaskoolituse ettevalmistamine, projekti juhtkomitee kohtumiste organiseerimine, projektidokumentatsiooni haldamine, tugiisikute aruannete analüüs, projekti lõpetamine, muud jooksvad tööd.   </t>
  </si>
  <si>
    <t xml:space="preserve">Projekti assistent töötab projekti heaks 50% tööajaga, tema brutotöötasu on 605,38 eurot/kuus (s.t. töötasu koos kõikide maksudega 810 eurot kuus). Assistent suhtleb aktiivselt tugiisikutega, venekeelsete klientidega, ministeeriumitega, teiste vabaühendustega; täiendab projekti kodulehte; monitoorib varjupaigavaldkonda ning täiendab sellele vastavalt projekti kodulehte, samuti selle venekeelset osa; analüüsib koos projektijuhiga tugiisikute tööaruandeid; täiendab kodulehel infomaterjale, mis on suunatud klientidele; arendab koostöömudelit teiste osapooltega (kommunikatsiooni osas). </t>
  </si>
  <si>
    <t>Projekti raamatupidaja töötab käesoleva projekti heaks 40 % töökoormusega, tema brutotöötasu on 500,75 eurot/kuus (s.t. töötasu koos kõikide maksudega on 670 eurot kuus). Raamatupidaja peamised kohustused projektis on: arvete haldamine, väljamaksetaotluste koostamine, jooksev raamatupidamine, ülekannete tegemine (palgad, arved, maksud), vajadusel suhtlemine Maksu- ja Tolliametiga, vahe- ja lõppfinantsaruannete koostamine.</t>
  </si>
  <si>
    <t>Tugiisikute tööülesandeks projektis on pakkuda varjupaigataotlejale / rahvusvahelise kaitse saanud isikule nõu, tuge ja abi ja aidata kaasa varjupaigataotleja /rahvusvahelise kaitse saanud isiku integreerumisele Eesti ühiskonda. Tehtud töö eest tasumine toimub vastavalt aruannetes esitatud töötundide arvule. Keskmiselt töötab 25 tugiisikut. Tugiisikutega sõlmitakse käsunduslepingud. Tugiisiku keskmine töötundide arv kuus on 20 tundi. Töötunni palgafond on 13,4 eurot palgafond (10,01 eurot brutos).</t>
  </si>
  <si>
    <t xml:space="preserve">Tugiisikute sõidukulu on vajalik üle-eestilistel kohtumistel klientidega, supervisioonil, koolitustel ning osalemisel projekti töökoosolekutel. Samuti võib olla vajalik saata sihtrühma liiget kohtumistel ja asjaajamisel. Kulu kompenseerimine toimub vastavalt juhataja korraldusele 0,15 eurot 1 km kohta. Kulu tagastatakse kuludokumentide alusel (pilet sihtkohta ja tagasi või kütusetšekk). </t>
  </si>
  <si>
    <t xml:space="preserve">Projekti eesmärkidest lähtuvalt on projekti meeskonnal oluline roll kontakti hoidmiseks sihtrühmaga. Projektimeeskonnal on samuti vaja ringi sõita selleks, et tutvustada tugiisikuteenust erinevates kohalikes omavalitsustes, riigiasutustes, seminaridel või konverentsidel. Samuti on vajalik sõita vajadusel supervisioonidele või koolitustele. Projektimeeskonnale on ette nähtud isikliku sõiduvahendi kasutamisel kulude hüvitamine kuludokumentide alusel. Kulu kompenseerimine toimub vastavalt juhataja korraldusele 0,15 eurot 1 km kohta.   </t>
  </si>
  <si>
    <t>Varjupaigamenetlus</t>
  </si>
  <si>
    <t>Tugiteenused</t>
  </si>
  <si>
    <t xml:space="preserve">4. </t>
  </si>
  <si>
    <t xml:space="preserve">4.1. </t>
  </si>
  <si>
    <t>4.2.</t>
  </si>
  <si>
    <t>4.3.</t>
  </si>
  <si>
    <t>5.1.</t>
  </si>
  <si>
    <t>AMIF 2015-10</t>
  </si>
  <si>
    <t>Aruandlusperioodi 01/07/2015 - 31/12/2015 kulud</t>
  </si>
  <si>
    <t>Aruandlusperioodi 01/01/2016-30/06/2016 kulud kokku</t>
  </si>
  <si>
    <t>Aruandlusperioodi 01/07/2016-31/12/2016 kulud kokku</t>
  </si>
  <si>
    <t>Aruandlusperioodi 01/01/2017-30/06/2017 kulud kokku</t>
  </si>
  <si>
    <t>Aruandlusperioodi 01/07/2017-31/12/2017 kulud kokku</t>
  </si>
  <si>
    <t>Aruandlusperioodi 01/01/2018-30/06/2018 kulud kokku</t>
  </si>
  <si>
    <t>Aruandlusperioodi 01/01/2016-30/06/2016 kulud</t>
  </si>
  <si>
    <t xml:space="preserve">Aruandlusperioodi 01/07/2016-31/12/2016 kulud </t>
  </si>
  <si>
    <t xml:space="preserve">Aruandlusperioodi 01/01/2017-30/06/2017 kulud </t>
  </si>
  <si>
    <t>Aruandlusperioodi 01/07/2017-31/12/2017 kulud</t>
  </si>
  <si>
    <t xml:space="preserve">Aruandlusperioodi 01/01/2018-30/06/2018 kulud </t>
  </si>
  <si>
    <t>Aruandlusperioodi 01/01/2016 - 30/06/2016 kulud</t>
  </si>
  <si>
    <t>Aruandlusperioodi 01/07/2016 - 31/12/2016 kulud</t>
  </si>
  <si>
    <t>Aruandlusperioodi 01/01/2017 - 30/06/2017 kulud</t>
  </si>
  <si>
    <t>Aruandlusperioodi 01/07/2017 - 31/12/2017 kulud</t>
  </si>
  <si>
    <t>Aruandlusperioodi 01/01/2018 - 30/06/2018 kulud</t>
  </si>
  <si>
    <t>Kavandatud kulud kokku</t>
  </si>
  <si>
    <t>Aruandlusperioodi 01/07/2015-31/12/2015 kulud kokku</t>
  </si>
  <si>
    <t xml:space="preserve">Lähetuskulud kokku </t>
  </si>
  <si>
    <t xml:space="preserve">Sihtrühmaga seotud kulud kokku </t>
  </si>
  <si>
    <t>4. Allhanked</t>
  </si>
  <si>
    <t xml:space="preserve">Allhangetega seotud kulud kokku </t>
  </si>
  <si>
    <t>5. Muud otsesed kulud</t>
  </si>
  <si>
    <t xml:space="preserve">Muude otseste kuludega seotud kulud kokku </t>
  </si>
  <si>
    <t>4.1.1.1</t>
  </si>
  <si>
    <t>4.1.1.2</t>
  </si>
  <si>
    <t>Eelmakse</t>
  </si>
  <si>
    <t>I vahemakse</t>
  </si>
  <si>
    <t>II vahemakse</t>
  </si>
  <si>
    <t>III vahemakse</t>
  </si>
  <si>
    <t>IV vahemakse</t>
  </si>
  <si>
    <t>V vahemakse</t>
  </si>
  <si>
    <t>Osakaal%</t>
  </si>
  <si>
    <t>4.1.2.1</t>
  </si>
  <si>
    <t>4.1.2.3</t>
  </si>
  <si>
    <t>4.1.2.5</t>
  </si>
  <si>
    <t>4.1.2.7</t>
  </si>
  <si>
    <t>4.1.2.9</t>
  </si>
  <si>
    <t>4.1.2.2</t>
  </si>
  <si>
    <t>4.1.2.4</t>
  </si>
  <si>
    <t>4.1.2.6</t>
  </si>
  <si>
    <t>4.1.2.8</t>
  </si>
  <si>
    <t>4.1.2.10</t>
  </si>
  <si>
    <t>Tabel 2. Projekti jooksul laekunud maksed ja lõppmakse (kui kohaldub)</t>
  </si>
  <si>
    <t>IV</t>
  </si>
  <si>
    <t>V</t>
  </si>
  <si>
    <t>/nimi/</t>
  </si>
  <si>
    <t>/allkirjastatud digitaalselt/</t>
  </si>
  <si>
    <t>Tõnu Ints</t>
  </si>
  <si>
    <t>Maksetaotlus</t>
  </si>
  <si>
    <t>Johannes Mihkelsoni Keskus</t>
  </si>
  <si>
    <t xml:space="preserve">Palgaleht </t>
  </si>
  <si>
    <t>AMIF-PL-7-2015</t>
  </si>
  <si>
    <t>Projektijuhi töötasu juuli 2015</t>
  </si>
  <si>
    <t>Raamatupidaja töötasu juuli 2015</t>
  </si>
  <si>
    <t>AMIF-PL-8-2015</t>
  </si>
  <si>
    <t>AMIF-PL-9-2015</t>
  </si>
  <si>
    <t>AMIF-PL-10-2015</t>
  </si>
  <si>
    <t>AMIF-PL-11-2015</t>
  </si>
  <si>
    <t>4.</t>
  </si>
  <si>
    <t>6.</t>
  </si>
  <si>
    <t>8.</t>
  </si>
  <si>
    <t>9.</t>
  </si>
  <si>
    <t>10.</t>
  </si>
  <si>
    <t>11.</t>
  </si>
  <si>
    <t>12.</t>
  </si>
  <si>
    <t>13.</t>
  </si>
  <si>
    <t>14.</t>
  </si>
  <si>
    <t>15.</t>
  </si>
  <si>
    <t>16.</t>
  </si>
  <si>
    <t>AMIF-PL-12-2015</t>
  </si>
  <si>
    <t>17.</t>
  </si>
  <si>
    <t>Sõidupäevik</t>
  </si>
  <si>
    <t>18.</t>
  </si>
  <si>
    <t>19.</t>
  </si>
  <si>
    <t>21.</t>
  </si>
  <si>
    <t>22.</t>
  </si>
  <si>
    <t>23.</t>
  </si>
  <si>
    <t>Lähetuse aruanne</t>
  </si>
  <si>
    <t>SP-7 AMIF 2015</t>
  </si>
  <si>
    <t>SP-9 AMIF 2015</t>
  </si>
  <si>
    <t>LA-10 AMIF 2015</t>
  </si>
  <si>
    <t>SP-10 AMIF 2015</t>
  </si>
  <si>
    <t>SP-11 AMIF 2015</t>
  </si>
  <si>
    <t>24.</t>
  </si>
  <si>
    <t>25.</t>
  </si>
  <si>
    <t>26.</t>
  </si>
  <si>
    <t>27.</t>
  </si>
  <si>
    <t>28.</t>
  </si>
  <si>
    <t>29.</t>
  </si>
  <si>
    <t>30.</t>
  </si>
  <si>
    <t>31.</t>
  </si>
  <si>
    <t>32.</t>
  </si>
  <si>
    <t>33.</t>
  </si>
  <si>
    <t>34.</t>
  </si>
  <si>
    <t>35.</t>
  </si>
  <si>
    <t>36.</t>
  </si>
  <si>
    <t>Juhan Saharov Projektijuhi sõidukulu september 2015</t>
  </si>
  <si>
    <t>Juhan Saharov Projektijuhi sõidukulu Tartu-Tallinn-Tartu 15.10.2015, Sõidukulu Tallinnas</t>
  </si>
  <si>
    <t>Kristina Avdonina Projekti assistendi sõidukulu Tartu-Tallinn-Tartu 15.10.2015</t>
  </si>
  <si>
    <t>Juhan Saharov Projektijuhi sõidukulu oktoober 2015</t>
  </si>
  <si>
    <t>Juhan Saharov Projektijuhi sõidukulu november 2015</t>
  </si>
  <si>
    <t>Kätlin Kruve Tugiisiku sõidukulu juuli 2015</t>
  </si>
  <si>
    <t>Margus Suvi Tugiisiku sõidukulu juuli 2015</t>
  </si>
  <si>
    <t>SP-8 AMIF 2015</t>
  </si>
  <si>
    <t>LA-9 AMIF 2015</t>
  </si>
  <si>
    <t>Kätlin Kruve Tugiisiku sõidukulu august 2015</t>
  </si>
  <si>
    <t>Kätlin Kruve Tugiisiku sõidukulu september 2015</t>
  </si>
  <si>
    <t>37.</t>
  </si>
  <si>
    <t>Kätlin Kruve Tugiisiku sõidukulu oktoober 2015</t>
  </si>
  <si>
    <t>Kätlin Kruve Tugiisiku sõidukulu november 2015</t>
  </si>
  <si>
    <t>SP-12 AMIF 2015</t>
  </si>
  <si>
    <t>Kätlin Kruve Tugiisiku sõidukulu detsember 2015</t>
  </si>
  <si>
    <t>Jana Koobak Sõidukulu tugiisikukoolitusele 03-04.10, 10-11.10.2015</t>
  </si>
  <si>
    <t>Kadri Lamp da Silva Sõidukulu tugiisikukoolitusele 02.10, 09-11.10.2015</t>
  </si>
  <si>
    <t>Maiu Aun Sõidukulu tugiisikukoolitusele 26-27.09., 04.10.2015</t>
  </si>
  <si>
    <t>Viktoria Kotsjuba Sõidukulu tugiisikukoolitusele 27.09., 03-04.10.2015</t>
  </si>
  <si>
    <t>Svetlana Rośtśupkina Sõidukulu tugiisikukoolitusele 26-27.09., 03-04., 10-11.10.2015</t>
  </si>
  <si>
    <t>Andres Idla Sõidukulu tugiisikukoolitusele 03-11.10.2015</t>
  </si>
  <si>
    <t>Ere Tuunas Sõidukulu tugiisikukoolitusele 10-11.10.2015</t>
  </si>
  <si>
    <t>Ere Tuunas Sõidukulu tugiisikukoolitusele 26.09-04.10.2015</t>
  </si>
  <si>
    <t>LA9-10 AMIF 2015</t>
  </si>
  <si>
    <t>Martin Diślis Sõidukulu tugiisikukoolitusele 25.09., 02, 09, 12.10.2015</t>
  </si>
  <si>
    <t>Laura Paide Sõidukulu tugiisikukoolitusele, lisandub Evelyn Cancilleri bussipilet 15.10.2015</t>
  </si>
  <si>
    <t>Jelena Katsuba Sõidukulu tugiisikukoolitusele 26.09-11.10.2015</t>
  </si>
  <si>
    <t>Birgit Naur Sõidukulu tugiisikukoolitusele 26.09-15.10.2015</t>
  </si>
  <si>
    <t>Mohamed Hassan Jabbav Sõidukulu tugiisikukoolitusele 27.09., 03-04, 11, 15.10.2015</t>
  </si>
  <si>
    <t>Maarja Viktoria Noorkõiv Sõidukulu tugiisikukoolitusele 15.10.2015</t>
  </si>
  <si>
    <t>Mairit Mattis Sõidukulu tugiisikukoolitusele 10.10-29.10.2015</t>
  </si>
  <si>
    <t>LA12 AMIF 2015</t>
  </si>
  <si>
    <t>Martin Diślis Sõidukulu Tallinn-Tartu 12.12.2015 Supervisioon</t>
  </si>
  <si>
    <t>Jelena Katsuba Sõidukulu Tallinn-Tartu-Tallinn 12.12.2015 Supervisioon</t>
  </si>
  <si>
    <t>LA-12 AMIF 2015</t>
  </si>
  <si>
    <t>Piret Kütt Sõidukulu Tallinn-Tartu-Tallinn 12.12.2015 Supervisioon</t>
  </si>
  <si>
    <t>Dorpat OÜ</t>
  </si>
  <si>
    <t>Arve</t>
  </si>
  <si>
    <t>Majutus Jabbav 26/27.09.2015</t>
  </si>
  <si>
    <t>Majutus da Silva 26/27.09.2015</t>
  </si>
  <si>
    <t>Majutus Rośtśupkina 26/27.09.2015</t>
  </si>
  <si>
    <t>AS Barclay Hotell</t>
  </si>
  <si>
    <t>Hotell Tartu OÜ</t>
  </si>
  <si>
    <t>Majutus 7 inimest 10.10.2015</t>
  </si>
  <si>
    <t>AMIF-PL-KRUVE-12-2015</t>
  </si>
  <si>
    <t>Kätlin Kruve Tugiisiku töötasu juuli 2015</t>
  </si>
  <si>
    <t>AMIF-PL-KRUVE-7-2015</t>
  </si>
  <si>
    <t>AMIF-PL-KRUVE-8-2015</t>
  </si>
  <si>
    <t>Kätlin Kruve Tugiisiku töötasu august 2015</t>
  </si>
  <si>
    <t>AMIF-PL-KRUVE-9-2015</t>
  </si>
  <si>
    <t>Kätlin Kruve Tugiisiku töötasu september 2015</t>
  </si>
  <si>
    <t>AMIF-PL-KRUVE-10-2015</t>
  </si>
  <si>
    <t>Kätlin Kruve Tugiisiku töötasu oktoober 2015</t>
  </si>
  <si>
    <t>AMIF-PL-KRUVE-11-2015</t>
  </si>
  <si>
    <t>Kätlin Kruve Tugiisiku töötasu detsember 2015</t>
  </si>
  <si>
    <t>AMIF-PL-SUVI-7-2015</t>
  </si>
  <si>
    <t>Margus Suvi Tugiisiku töötasu juuli 2015</t>
  </si>
  <si>
    <t>AMIF-PL-SUVI-8-2015</t>
  </si>
  <si>
    <t>Margus Suvi Tugiisiku töötasu august 2015</t>
  </si>
  <si>
    <t>AMIF-PL-SUVI-9-2015</t>
  </si>
  <si>
    <t>Margus Suvi Tugiisiku töötasu september 2015</t>
  </si>
  <si>
    <t>AMIF-PL-SUVI-10-2015</t>
  </si>
  <si>
    <t>Margus Suvi Tugiisiku töötasu oktoober 2015</t>
  </si>
  <si>
    <t>AMIF-PL-SUVI-11-2015</t>
  </si>
  <si>
    <t>Margus Suvi Tugiisiku töötasu november 2015</t>
  </si>
  <si>
    <t>AMIF-PL-SUVI-12-2015</t>
  </si>
  <si>
    <t>Margus Suvi Tugiisiku töötasu detsember 2015</t>
  </si>
  <si>
    <t>AMIF-PL-ALEV-7-2015</t>
  </si>
  <si>
    <t>Miina Alev Tugiisiku töötasu juuli 2015</t>
  </si>
  <si>
    <t>AMIF-PL-ALEV-9-2015</t>
  </si>
  <si>
    <t>Miina Alev Tugiisiku töötasu august-september 2015</t>
  </si>
  <si>
    <t>AMIF-PL-ERIN-7-2015</t>
  </si>
  <si>
    <t>Maie Erin Tugiisiku töötasu juuli 2015</t>
  </si>
  <si>
    <t>AMIF-PL-ERIN-8-2015</t>
  </si>
  <si>
    <t>Maie Erin Tugiisiku töötasu august 2015</t>
  </si>
  <si>
    <t>AMIF-PL-ERIN-11-2015</t>
  </si>
  <si>
    <t>Maie Erin Tugiisiku töötasu september-november 2015</t>
  </si>
  <si>
    <t>AMIF-PL-ERIN-12-2015</t>
  </si>
  <si>
    <t>Maie Erin Tugiisiku töötasu detsember 2015</t>
  </si>
  <si>
    <t>AMIF-PL-RAIGO-7-2015</t>
  </si>
  <si>
    <t>Kadri Raigo Tugiisiku töötasu juuli 2015</t>
  </si>
  <si>
    <t>AMIF-PL-RAIGO-8-2015</t>
  </si>
  <si>
    <t>Kadri Raigo Tugiisiku töötasu august 2015</t>
  </si>
  <si>
    <t>AMIF-PL-RAIGO-11-2015</t>
  </si>
  <si>
    <t>Kadri Raigo Tugiisiku töötasu september-november 2015</t>
  </si>
  <si>
    <t>AMIF-PL-RAIGO128-2015</t>
  </si>
  <si>
    <t>Kadri Raigo Tugiisiku töötasu detsember 2015</t>
  </si>
  <si>
    <t>AMIF-PL-PÕLDVER-8-2015</t>
  </si>
  <si>
    <t>Piret Põldver Tugiisiku töötasu juuli-august 2015</t>
  </si>
  <si>
    <t>AMIF-PL-PÕLDVER-11-2015</t>
  </si>
  <si>
    <t>Piret Põldver Tugiisiku töötasu september-november 2015</t>
  </si>
  <si>
    <t>AMIF-PL-PÕLDVER-12-2015</t>
  </si>
  <si>
    <t>Piret Põldver Tugiisiku töötasu detsember 2015</t>
  </si>
  <si>
    <t>AMIF-PL-MATTIS-10-2015</t>
  </si>
  <si>
    <t>Mairit Mattis Tugiisiku töötasu oktoober 2015</t>
  </si>
  <si>
    <t>AMIF-PL-KÜTT-10-2015</t>
  </si>
  <si>
    <t>Piret Kütt Tugiisiku töötasu oktoober 2015</t>
  </si>
  <si>
    <t>AMIF-PL-KÜTT-11-2015</t>
  </si>
  <si>
    <t>Piret Kütt Tugiisiku töötasu november 2015</t>
  </si>
  <si>
    <t>AMIF-PL-KÜTT-12-2015</t>
  </si>
  <si>
    <t>Piret Kütt Tugiisiku töötasu detsember 2015</t>
  </si>
  <si>
    <t>AMIF-PL-KOOBAK-11-2015</t>
  </si>
  <si>
    <t>Jana Koobak Tugiisiku töötasu november 2015</t>
  </si>
  <si>
    <t>AMIF-PL-KOOBAK-12-2015</t>
  </si>
  <si>
    <t>Jana Koobak Tugiisiku töötasu detsember 2015</t>
  </si>
  <si>
    <t>AMIF-PL-ROŚTŚUPKINA-12-2015</t>
  </si>
  <si>
    <t>Svetlana Rośtśupkina Tugiisiku töötasu detsember 2015</t>
  </si>
  <si>
    <t>AMIF-PL-KATSUBA-12-2015</t>
  </si>
  <si>
    <t>Jelena Katsuba Tugiisiku töötasu november-detsember 2015</t>
  </si>
  <si>
    <t>AMIF-PL-DIŚLIS-12-2015</t>
  </si>
  <si>
    <t>Martin Diślis Tugiisiku töötasu november-detsember 2015</t>
  </si>
  <si>
    <t>AMIF-PL-VAHTRA-12-2015</t>
  </si>
  <si>
    <t>Eerika Vahtra Tugiisiku töötasu oktoober-detsember 2015</t>
  </si>
  <si>
    <t>MTÜ Parimad Võimalused</t>
  </si>
  <si>
    <t>Tugiisikute baaskoolitus 26-27.09, 03-04.10.2015</t>
  </si>
  <si>
    <t>AMIF-PL-8/1-2015</t>
  </si>
  <si>
    <t>AMIF-PL-11/1-2015</t>
  </si>
  <si>
    <t>Kirjalik tõlge - Leping tugiisiku ja toetava inimese vahel</t>
  </si>
  <si>
    <t>A ja Alif Studium</t>
  </si>
  <si>
    <t>SA Domus Dorpatensis</t>
  </si>
  <si>
    <t>Tugiisikute baaskoolituse ruumide rent ja kohvipausid 26-27.09.2015</t>
  </si>
  <si>
    <t>Entri OÜ</t>
  </si>
  <si>
    <t>OÜ Ülikooli Kohvik</t>
  </si>
  <si>
    <t>2486-LV</t>
  </si>
  <si>
    <t>Tugiisikute baaskoolituse toitlustamine 26.09.2015</t>
  </si>
  <si>
    <t>M00530</t>
  </si>
  <si>
    <t>Tugiisikute baaskoolituse toitlustamine 27.09.2015</t>
  </si>
  <si>
    <t>Avatud Hariduse Liit</t>
  </si>
  <si>
    <t>Tugiisikute baaskoolituse ruumi rent 03., 10.10.2015</t>
  </si>
  <si>
    <t>2525-LV</t>
  </si>
  <si>
    <t>Tugiisikute baaskoolituse toitlustamine 03.10.2015</t>
  </si>
  <si>
    <t>M00556</t>
  </si>
  <si>
    <t>Tugiisikute baaskoolituse toitlustamine 04.10.2015</t>
  </si>
  <si>
    <t>Tugiisikute baaskoolituse ruumide rent ja kohvipausid 04. ja 11.10.2015</t>
  </si>
  <si>
    <t>M00573</t>
  </si>
  <si>
    <t>Tugiisikute baaskoolituse toitlustamine 11.10.2015</t>
  </si>
  <si>
    <t>MatiasWV OÜ</t>
  </si>
  <si>
    <t>Tugiisikute baaskoolituse toitlustamine 15.10.2015</t>
  </si>
  <si>
    <t>2582-LV</t>
  </si>
  <si>
    <t>Tugiisikute baaskoolituse toitlustamine 10.10.2015</t>
  </si>
  <si>
    <t>Kuluaruanne</t>
  </si>
  <si>
    <t>KA9-10 AMIF 2015</t>
  </si>
  <si>
    <t>Tugiisikute baaskoolituse kohvipaus 03, 10.10.2015</t>
  </si>
  <si>
    <t>KA12 AMIF 2015</t>
  </si>
  <si>
    <t>Tugiisikute grupisupervisiooni kohvipaus 12.12.2015</t>
  </si>
  <si>
    <t>Tugiisikute grupisupervisiooni ruumide rent 12.12.2015</t>
  </si>
  <si>
    <t>AMIF-PL-10/1-2015</t>
  </si>
  <si>
    <t>14-8.6/68-1</t>
  </si>
  <si>
    <t>20.</t>
  </si>
  <si>
    <t>Projektijuhi töötasu august 2015</t>
  </si>
  <si>
    <t>Raamatupidaja töötasu august 2015</t>
  </si>
  <si>
    <t>Projektijuhi töötasu september 2015</t>
  </si>
  <si>
    <t>Projekti assistent töötasu september 2015</t>
  </si>
  <si>
    <t>Raamatupidaja töötasu september 2015</t>
  </si>
  <si>
    <t>Projektijuhi töötasu oktoober 2015</t>
  </si>
  <si>
    <t>Projekti assistent töötasu oktoober 2015</t>
  </si>
  <si>
    <t>Raamatupidaja töötasu oktoober 2015</t>
  </si>
  <si>
    <t>Projektijuhi töötasu november 2015</t>
  </si>
  <si>
    <t>Projekti assistent töötasu november 2015</t>
  </si>
  <si>
    <t>Raamatupidaja töötasu november 2015</t>
  </si>
  <si>
    <t>Projektijuhi töötasu detsember 2015</t>
  </si>
  <si>
    <t>Projekti assistent töötasu detsember 2015</t>
  </si>
  <si>
    <t>Raamatupidaja töötasu detsember 2015</t>
  </si>
  <si>
    <t>Kristina Avdonina Projekti assistendi sõidukulu Tartu-Tallinn-Tartu 25.09.2015</t>
  </si>
  <si>
    <t>Majutus 03.10.15 Koobak, Rostsupkina, Idla, Hassan, Lamp, Katsuba, Naur, Kotsjuba</t>
  </si>
  <si>
    <t>Juhan Saharov Projektijuhi sõidukulu juulis</t>
  </si>
  <si>
    <t>Kätlin Kruve Tugiisiku töötasu november 2015</t>
  </si>
  <si>
    <t>Projektijuhi töötasu juuli 2015 töötasust kinnipeetud maksud</t>
  </si>
  <si>
    <t>Projektijuhi töötasu juuli 2015 TA sotsiaalmaks</t>
  </si>
  <si>
    <t>Projektijuhi töötasu juuli 2015 TA töötuskindlustusmaks</t>
  </si>
  <si>
    <t>Raamatupidaja töötasu juuli 2015 kinnipeetud maksud</t>
  </si>
  <si>
    <t>Raamatupidaja töötasu juuli 2015 TA sotsiaalmaks</t>
  </si>
  <si>
    <t>Raamatupidaja töötasu juuli 2015 TA töötuskindlustusmaks</t>
  </si>
  <si>
    <t>Projektijuhi töötasu august 2015 töötasust kinnipeetud maksud</t>
  </si>
  <si>
    <t>Projektijuhi töötasu august 2015 TA sotsiaalmaks</t>
  </si>
  <si>
    <t>Projektijuhi töötasu august 2015 TA töötuskindlustusmaks</t>
  </si>
  <si>
    <t>Raamatupidaja töötasu august 2015 kinnipeetud maksud</t>
  </si>
  <si>
    <t>Raamatupidaja töötasu august 2015 TA sotsiaalmaks</t>
  </si>
  <si>
    <t>Raamatupidaja töötasu august 2015 TA töötuskindlustusmaks</t>
  </si>
  <si>
    <t>Projektijuhi töötasu september 2015 töötasust kinnipeetud maksud</t>
  </si>
  <si>
    <t>Projektijuhi töötasu september 2015 TA sotsiaalmaks</t>
  </si>
  <si>
    <t>Projektijuhi töötasu september 2015 TA töötuskindlustusmaks</t>
  </si>
  <si>
    <t>Projekti assistent töötasu september 2015 kinnipeetud maksud</t>
  </si>
  <si>
    <t>Projekti assistent töötasu september 2015 TA sotsiaalmaks</t>
  </si>
  <si>
    <t>Projekti assistent töötasu september 2015 TA töötuskindlustusmaks</t>
  </si>
  <si>
    <t>Projektijuhi töötasu oktoober 2015 töötasust kinnipeetud maksud</t>
  </si>
  <si>
    <t>Projektijuhi töötasu oktoober 2015 TA sotsiaalmaks</t>
  </si>
  <si>
    <t>Projektijuhi töötasu oktoober 2015 TA töötuskindlustusmaks</t>
  </si>
  <si>
    <t>Projekti assistent töötasu oktoober 2015 kinnipeetud maksud</t>
  </si>
  <si>
    <t>Projekti assistent töötasu oktoober 2015 TA sotsiaalmaks</t>
  </si>
  <si>
    <t>Projekti assistent töötasu oktoober 2015 TA töötuskindlustusmaks</t>
  </si>
  <si>
    <t>Raamatupidaja töötasu september 2015 kinnipeetud maksud</t>
  </si>
  <si>
    <t>Raamatupidaja töötasu september 2015 TA sotsiaalmaks</t>
  </si>
  <si>
    <t>Raamatupidaja töötasu september 2015 TA töötuskindlustusmaks</t>
  </si>
  <si>
    <t>Raamatupidaja töötasu oktoober 2015 kinnipeetud maksud</t>
  </si>
  <si>
    <t>Raamatupidaja töötasu oktoober 2015 TA sotsiaalmaks</t>
  </si>
  <si>
    <t>Raamatupidaja töötasu oktoober 2015 TA töötuskindlustusmaks</t>
  </si>
  <si>
    <t>Projektijuhi töötasu november 2015 töötasust kinnipeetud maksud</t>
  </si>
  <si>
    <t>Projektijuhi töötasu november 2015 TA sotsiaalmaks</t>
  </si>
  <si>
    <t>Projektijuhi töötasu november 2015 TA töötuskindlustusmaks</t>
  </si>
  <si>
    <t>Projekti assistent töötasu november 2015 kinnipeetud maksud</t>
  </si>
  <si>
    <t>Projekti assistent töötasu november 2015 TA sotsiaalmaks</t>
  </si>
  <si>
    <t>Projekti assistent töötasu november 2015 TA töötuskindlustusmaks</t>
  </si>
  <si>
    <t>Raamatupidaja töötasu november 2015 kinnipeetud maksud</t>
  </si>
  <si>
    <t>Raamatupidaja töötasu november 2015 TA sotsiaalmaks</t>
  </si>
  <si>
    <t>Raamatupidaja töötasu november 2015 TA töötuskindlustusmaks</t>
  </si>
  <si>
    <t>Projektijuhi töötasu detsember 2015 töötasust kinnipeetud maksud</t>
  </si>
  <si>
    <t>Projektijuhi töötasu detsember 2015 TA sotsiaalmaks</t>
  </si>
  <si>
    <t>Projektijuhi töötasu detsember 2015 TA töötuskindlustusmaks</t>
  </si>
  <si>
    <t>Projekti assistent töötasu detsember 2015 kinnipeetud maksud</t>
  </si>
  <si>
    <t>Projekti assistent töötasu detsember 2015 TA sotsiaalmaks</t>
  </si>
  <si>
    <t>Projekti assistent töötasu detsember 2015 TA töötuskindlustusmaks</t>
  </si>
  <si>
    <t>Raamatupidaja töötasu detsember 2015 kinnipeetud maksud</t>
  </si>
  <si>
    <t>Raamatupidaja töötasu detsember 2015 TA sotsiaalmaks</t>
  </si>
  <si>
    <t>Raamatupidaja töötasu detsember 2015 TA töötuskindlustusmaks</t>
  </si>
  <si>
    <t>Kätlin Kruve Tugiisiku töötasust kinnipeetud maksud juuli 2015</t>
  </si>
  <si>
    <t>Kätlin Kruve Tugiisiku töötasu TA sotsiaalmaks juuli 2015</t>
  </si>
  <si>
    <t>Kätlin Kruve Tugiisiku töötasu TA töötuskindlustusmaks juuli 2015</t>
  </si>
  <si>
    <t>Kätlin Kruve Tugiisiku töötasust kinnipeetud maksud august 2015</t>
  </si>
  <si>
    <t>Kätlin Kruve Tugiisiku töötasu TA töötuskindlustusmaks august 2015</t>
  </si>
  <si>
    <t>Kätlin Kruve Tugiisiku töötasu TA sotsiaalmaks august 2015</t>
  </si>
  <si>
    <t>Kätlin Kruve Tugiisiku töötasust kinnipeetud maksud september 2015</t>
  </si>
  <si>
    <t>Kätlin Kruve Tugiisiku töötasu TA sotsiaalmaks september 2015</t>
  </si>
  <si>
    <t>Kätlin Kruve Tugiisiku töötasu TA töötuskindlustusmaks september 2015</t>
  </si>
  <si>
    <t>Kätlin Kruve Tugiisiku töötasust kinnipeetud maksud oktoober 2015</t>
  </si>
  <si>
    <t>Kätlin Kruve Tugiisiku töötasu TA sotsiaalmaks oktoober 2015</t>
  </si>
  <si>
    <t>Kätlin Kruve Tugiisiku töötasu TA töötuskindlustusmaks oktoober 2015</t>
  </si>
  <si>
    <t>Kätlin Kruve Tugiisiku töötasust kinnipeetud maksud november 2015</t>
  </si>
  <si>
    <t>Kätlin Kruve Tugiisiku töötasu TA sotsiaalmaks november 2015</t>
  </si>
  <si>
    <t>Kätlin Kruve Tugiisiku töötasu TA töötuskindlustusmaks november 2015</t>
  </si>
  <si>
    <t>Kätlin Kruve Tugiisiku töötasust kinnipeetud maksud detsember 2015</t>
  </si>
  <si>
    <t>Kätlin Kruve Tugiisiku töötasu TA sotsiaalmaks detsember 2015</t>
  </si>
  <si>
    <t>Kätlin Kruve Tugiisiku töötasu TA töötuskindlustusmaks detsember 2015</t>
  </si>
  <si>
    <t>Margus Suvi Tugiisiku töötasust kinnipeetud maksud juuli 2015</t>
  </si>
  <si>
    <t>Margus Suvi Tugiisiku töötasu TA sotsiaalmaks juuli 2015</t>
  </si>
  <si>
    <t>Margus Suvi Tugiisiku töötasu TA töötuskindlustusmaks juuli 2015</t>
  </si>
  <si>
    <t>Margus Suvi Tugiisiku töötasust kinnipeetud maksud august 2015</t>
  </si>
  <si>
    <t>Margus Suvi Tugiisiku töötasu TA sotsiaalmaks august 2015</t>
  </si>
  <si>
    <t>Margus Suvi Tugiisiku töötasu TA töötuskindlustusmaks august 2015</t>
  </si>
  <si>
    <t>Margus Suvi Tugiisiku töötasust kinnipeetud maksud september 2015</t>
  </si>
  <si>
    <t>Margus Suvi Tugiisiku töötasu TA sotsiaalmaks september 2015</t>
  </si>
  <si>
    <t>Margus Suvi Tugiisiku töötasu TA töötuskindlustusmaks september 2015</t>
  </si>
  <si>
    <t>Margus Suvi Tugiisiku töötasust kinnipeetud maksud oktoober 2015</t>
  </si>
  <si>
    <t>Margus Suvi Tugiisiku töötasu TA sotsiaalmaks oktoober 2015</t>
  </si>
  <si>
    <t>Margus Suvi Tugiisiku töötasu TA töötuskindlustusmaks oktoober 2015</t>
  </si>
  <si>
    <t>Margus Suvi Tugiisiku töötasust kinnipeetud maksud november 2015</t>
  </si>
  <si>
    <t>Margus Suvi Tugiisiku töötasu TA sotsiaalmaks november 2015</t>
  </si>
  <si>
    <t>Margus Suvi Tugiisiku töötasu TA töötuskindlustusmaks november 2015</t>
  </si>
  <si>
    <t>Margus Suvi Tugiisiku töötasu TA sotsiaalmaks detsember 2015</t>
  </si>
  <si>
    <t>Margus Suvi Tugiisiku töötasu TA töötuskindlustusmaks detsember 2015</t>
  </si>
  <si>
    <t>Miina Alev Tugiisiku töötasust kinnipeetud maksud juuli 2015</t>
  </si>
  <si>
    <t>Miina Alev Tugiisiku töötasu TA sotsiaalmaks juuli 2015</t>
  </si>
  <si>
    <t>Miina Alev Tugiisiku töötasu TA töötuskindlustusmaks juuli 2015</t>
  </si>
  <si>
    <t>Miina Alev Tugiisiku töötasust kinnipeetud maksud august-september 2015</t>
  </si>
  <si>
    <t>Miina Alev Tugiisiku töötasu TA sotsiaalmaks august-september 2015</t>
  </si>
  <si>
    <t>Miina Alev Tugiisiku töötasu TA töötuskindlustusmaks august-september 2015</t>
  </si>
  <si>
    <t>Maie Erin Tugiisiku töötasust kinnipeetud maksud juuli 2015</t>
  </si>
  <si>
    <t>Maie Erin Tugiisiku töötasu TA sotsiaalmaks juuli 2015</t>
  </si>
  <si>
    <t>Maie Erin Tugiisiku töötasu TA töötuskindlustusmaks juuli 2015</t>
  </si>
  <si>
    <t>Maie Erin Tugiisiku töötasust kinnipeetud maksud august 2015</t>
  </si>
  <si>
    <t>Maie Erin Tugiisiku töötasu TA sotsiaalmaks august 2015</t>
  </si>
  <si>
    <t>Maie Erin Tugiisiku töötasu TA töötuskindlustusmaks august 2015</t>
  </si>
  <si>
    <t>Maie Erin Tugiisiku töötasust kinnipeetud maksud september-november 2015</t>
  </si>
  <si>
    <t>Maie Erin Tugiisiku töötasu TA sotsiaalmaks september-november 2015</t>
  </si>
  <si>
    <t>Maie Erin Tugiisiku töötasu TA töötuskindlustusmaks september-november 2015</t>
  </si>
  <si>
    <t>Maie Erin Tugiisiku töötasust kinnipeetud maksud detsember 2015</t>
  </si>
  <si>
    <t>Maie Erin Tugiisiku töötasu TA sotsiaalmaks detsember 2015</t>
  </si>
  <si>
    <t>Maie Erin Tugiisiku töötasu TA töötuskindlustusmaks detsember 2015</t>
  </si>
  <si>
    <t>Kadri Raigo Tugiisiku töötasust kinnipeetud maksud juuli 2015</t>
  </si>
  <si>
    <t>Kadri Raigo Tugiisiku töötasu TA sotsiaalmaks juuli 2015</t>
  </si>
  <si>
    <t>Kadri RaigoTugiisiku töötasu TA töötuskindlustusmaks juuli 2015</t>
  </si>
  <si>
    <t>Kadri Raigo Tugiisiku töötasust kinnipeetud maksud august 2015</t>
  </si>
  <si>
    <t>Kadri Raigo Tugiisiku töötasu TA sotsiaalmaks august 2015</t>
  </si>
  <si>
    <t>Kadri RaigoTugiisiku töötasu TA töötuskindlustusmaks august 2015</t>
  </si>
  <si>
    <t>Kadri Raigo Tugiisiku töötasust kinnipeetud maksud september-november 2015</t>
  </si>
  <si>
    <t>Kadri Raigo Tugiisiku töötasu TA sotsiaalmaks september-november 2015</t>
  </si>
  <si>
    <t>Kadri RaigoTugiisiku töötasu TA töötuskindlustusmaks september-november 2015</t>
  </si>
  <si>
    <t>Kadri Raigo Tugiisiku töötasust kinnipeetud maksud detsember 2015</t>
  </si>
  <si>
    <t>Kadri Raigo Tugiisiku töötasu TA sotsiaalmaks detsember 2015</t>
  </si>
  <si>
    <t>Kadri RaigoTugiisiku töötasu TA töötuskindlustusmaks detsember 2015</t>
  </si>
  <si>
    <t>Piret Põldver Tugiisiku töötasust kinnipeetud maksud juuli-august 2015</t>
  </si>
  <si>
    <t>Piret Põldver Tugiisiku töötasu TA sotsiaalmaks juuli-august 2015</t>
  </si>
  <si>
    <t>Piret Põldver Tugiisiku töötasu TA töötuskindlustusmaks juuli-august 2015</t>
  </si>
  <si>
    <t>Piret Põldver Tugiisiku töötasust kinnipeetud maksud september-november 2015</t>
  </si>
  <si>
    <t>Piret Põldver Tugiisiku töötasu TA sotsiaalmaks september-november 2015</t>
  </si>
  <si>
    <t>Piret Põldver Tugiisiku töötasu TA töötuskindlustusmaks september-november 2015</t>
  </si>
  <si>
    <t>Piret Põldver Tugiisiku töötasu TA sotsiaalmaks detsember 2015</t>
  </si>
  <si>
    <t>Piret Põldver Tugiisiku töötasu TA töötuskindlustusmaks detsember 2015</t>
  </si>
  <si>
    <t>Mairit Mattis Tugiisiku töötasust kinnipeetud maksud oktoober 2015</t>
  </si>
  <si>
    <t>Mairit Mattis Tugiisiku töötasu TA sotsiaalmaks oktoober 2015</t>
  </si>
  <si>
    <t>Mairit Mattis Tugiisiku töötasu TA töötuskindlustusmaks oktoober 2015</t>
  </si>
  <si>
    <t>Piret Põldver Tugiisiku töötasust kinnipeetud maksud detsember 2015</t>
  </si>
  <si>
    <t>Piret Kütt Tugiisiku töötasust kinnipeetud maksud oktoober 2015</t>
  </si>
  <si>
    <t>Piret Kütt Tugiisiku töötasu TA sotsiaalmaks oktoober 2015</t>
  </si>
  <si>
    <t>Piret Kütt Tugiisiku töötasu TA töötuskindlustusmaks oktoober 2015</t>
  </si>
  <si>
    <t>Piret Kütt Tugiisiku töötasust kinnipeetud maksud november 2015</t>
  </si>
  <si>
    <t>Piret Kütt Tugiisiku töötasu TA sotsiaalmaks november 2015</t>
  </si>
  <si>
    <t>Piret Kütt Tugiisiku töötasu TA töötuskindlustusmaks november 2015</t>
  </si>
  <si>
    <t>Piret Kütt Tugiisiku töötasust kinnipeetud maksud detsember 2015</t>
  </si>
  <si>
    <t>Piret Kütt Tugiisiku töötasu TA sotsiaalmaks detsember 2015</t>
  </si>
  <si>
    <t>Piret Kütt Tugiisiku töötasu TA töötuskindlustusmaks detsember 2015</t>
  </si>
  <si>
    <t>Jana Koobak Tugiisiku töötasust kinnipeetud maksud november 2015</t>
  </si>
  <si>
    <t>Jana Koobak Tugiisiku töötasu TA sotsiaalmaks november 2015</t>
  </si>
  <si>
    <t>Jana Koobak Tugiisiku töötasu TA töötuskindlustusmaks november 2015</t>
  </si>
  <si>
    <t>Jana Koobak Tugiisiku töötasust kinnipeetud maksud detsember 2015</t>
  </si>
  <si>
    <t>Jana Koobak Tugiisiku töötasu TA sotsiaalmaks detsember 2015</t>
  </si>
  <si>
    <t>Jana Koobak Tugiisiku töötasu TA töötuskindlustusmaks detsember 2015</t>
  </si>
  <si>
    <t>Svetlana Rośtśupkina Tugiisiku töötasust kinnipeetud maksud detsember 2015</t>
  </si>
  <si>
    <t>Svetlana Rośtśupkina Tugiisiku töötasu TA sotsiaalmaks detsember 2015</t>
  </si>
  <si>
    <t>Svetlana Rośtśupkina Tugiisiku töötasu TA töötuskindlustusmaks detsember 2015</t>
  </si>
  <si>
    <t>Jelena Katsuba Tugiisiku töötasust kinnipeetud maksud november-detsember 2015</t>
  </si>
  <si>
    <t>Jelena Katsuba Tugiisiku töötasu TA sotsiaalmaks november-detsember 2015</t>
  </si>
  <si>
    <t>Jelena Katsuba Tugiisiku töötasu TA töötuskindlustusmaks november-detsember 2015</t>
  </si>
  <si>
    <t>Martin Diślis Tugiisiku töötasust kinnipeetud maksud november-detsember 2015</t>
  </si>
  <si>
    <t>Martin Diślis Tugiisiku töötasu TA sotsiaalmaks november-detsember 2015</t>
  </si>
  <si>
    <t>Martin Diślis Tugiisiku töötasu TA töötuskindlustusmaks november-detsember 2015</t>
  </si>
  <si>
    <t>Eerika Vahtra Tugiisiku töötasust kinnipeetud maksud oktoober-detsember 2015</t>
  </si>
  <si>
    <t>Eerika VahtraTugiisiku töötasu TA sotsiaalmaks oktoober-detsember 2015</t>
  </si>
  <si>
    <t>Eerika Vahtra Tugiisiku töötasu TA töötuskindlustusmaks oktoober-detsember 2015</t>
  </si>
  <si>
    <t>Tõnu Ints Tugiisikute baaskoolituse lektori töötasu 11.10.2015</t>
  </si>
  <si>
    <t>Tõnu Ints Tugiisikute baaskoolituse lektori töötasust kinnipeetud maksud 11.10.2015</t>
  </si>
  <si>
    <t>Tõnu Ints Tugiisikute baaskoolituse lektori töötasu TA sotsiaalmaks 11.10.2015</t>
  </si>
  <si>
    <t>Tõnu Ints Tugiisikute baaskoolituse lektori töötasu TA töötuskindlustusmaks 11.10.2015</t>
  </si>
  <si>
    <t>Mohammed A.A. Alashi Suuline tõlge juuli-august 2015 töötasu koos maksudega</t>
  </si>
  <si>
    <t>Mohammed A.A. Alashi Suuline tõlge juuli-august 2015 töötasust kinnipeetud maksud</t>
  </si>
  <si>
    <t>Mohammed A.A. Alashi Suuline tõlge juuli-august 2015 töötasu TA sotsiaalmaks</t>
  </si>
  <si>
    <t>Mohammed A.A. Alashi Suuline tõlge juuli-august 2015 töötasu TA töötuskindlustusmaks</t>
  </si>
  <si>
    <t>Mohammed A.A. Alashi Suuline tõlge 31.08-17.11.2015 töötasu</t>
  </si>
  <si>
    <t>Mohammed A.A. Alashi Suuline tõlge 31.08-17.11.2015 töötasust kinnipeetud maksud</t>
  </si>
  <si>
    <t>Mohammed A.A. Alashi Suuline tõlge 31.08-17.11.2015 töötasu TA sotsiaalmaks</t>
  </si>
  <si>
    <t>Mohammed A.A. Alashi Suuline tõlge 31.08-17.11.2015 töötasu TA töötuskindlustusmaks</t>
  </si>
  <si>
    <t>AMIF-PL-1-2016</t>
  </si>
  <si>
    <t>Projektijuhi töötasu jaanuar 2016</t>
  </si>
  <si>
    <t>Projektijuhi töötasu jaanuar 2016 töötasust kinnipeetud maksud</t>
  </si>
  <si>
    <t>Projektijuhi töötasu jaanuar 2016 TA sotsiaalmaks</t>
  </si>
  <si>
    <t>Projektijuhi töötasu jaanuar 2016 TA töötuskindlustusmaks</t>
  </si>
  <si>
    <t>Projekti assistent töötasu jaanuar 2016</t>
  </si>
  <si>
    <t>Projekti assistent töötasu jaanuar 2016 kinnipeetud maksud</t>
  </si>
  <si>
    <t>Projekti assistent töötasu jaanuar 2016 TA sotsiaalmaks</t>
  </si>
  <si>
    <t>Projekti assistent töötasu jaanuar 2016 TA töötuskindlustusmaks</t>
  </si>
  <si>
    <t>Raamatupidaja töötasu jaanuar 2016</t>
  </si>
  <si>
    <t>Raamatupidaja töötasu jaanuar 2016 kinnipeetud maksud</t>
  </si>
  <si>
    <t>Raamatupidaja töötasu jaanuar 2016 TA sotsiaalmaks</t>
  </si>
  <si>
    <t>Raamatupidaja töötasu jaanuar 2016 TA töötuskindlustusmaks</t>
  </si>
  <si>
    <t>AMIF-PL-2-2016</t>
  </si>
  <si>
    <t>Projektijuhi töötasu veebruar 2016</t>
  </si>
  <si>
    <t>Projektijuhi töötasu veebruar 2016 töötasust kinnipeetud maksud</t>
  </si>
  <si>
    <t>Projektijuhi töötasu veebruar 2016 TA sotsiaalmaks</t>
  </si>
  <si>
    <t>Projektijuhi töötasu veebruar 2016 TA töötuskindlustusmaks</t>
  </si>
  <si>
    <t>Projekti assistent töötasu veebruar 2016</t>
  </si>
  <si>
    <t>Projekti assistent töötasu veebruar 2016 kinnipeetud maksud</t>
  </si>
  <si>
    <t>Projekti assistent töötasu veebruar 2016 TA sotsiaalmaks</t>
  </si>
  <si>
    <t>Projekti assistent töötasu veebruar 2016 TA töötuskindlustusmaks</t>
  </si>
  <si>
    <t>Raamatupidaja töötasu veebruar 2016</t>
  </si>
  <si>
    <t>Raamatupidaja töötasu veebruar 2016 kinnipeetud maksud</t>
  </si>
  <si>
    <t>Raamatupidaja töötasu veebruar 2016 TA sotsiaalmaks</t>
  </si>
  <si>
    <t>Raamatupidaja töötasu veebruar 2016 TA töötuskindlustusmaks</t>
  </si>
  <si>
    <t>AMIF-PL-3-2016</t>
  </si>
  <si>
    <t>Projektijuhi töötasu märts  2016</t>
  </si>
  <si>
    <t>Projektijuhi töötasu märts 2016 töötasust kinnipeetud maksud</t>
  </si>
  <si>
    <t>Projektijuhi töötasu märts 2016 TA sotsiaalmaks</t>
  </si>
  <si>
    <t>Projektijuhi töötasu märts 2016 TA töötuskindlustusmaks</t>
  </si>
  <si>
    <t>Projekti assistent töötasu märts 2016</t>
  </si>
  <si>
    <t>Projekti assistent töötasu märts 2016 kinnipeetud maksud</t>
  </si>
  <si>
    <t>Projekti assistent töötasu märts 2016 TA sotsiaalmaks</t>
  </si>
  <si>
    <t>Projekti assistent töötasu märts 2016 TA töötuskindlustusmaks</t>
  </si>
  <si>
    <t>Raamatupidaja töötasu märts 2016</t>
  </si>
  <si>
    <t>Raamatupidaja töötasu märts 2016 kinnipeetud maksud</t>
  </si>
  <si>
    <t>Raamatupidaja töötasu märts 2016 TA sotsiaalmaks</t>
  </si>
  <si>
    <t>Raamatupidaja töötasu märts 2016 TA töötuskindlustusmaks</t>
  </si>
  <si>
    <t>AMIF-PL-4-2016</t>
  </si>
  <si>
    <t>AMIF-PL-5-2016</t>
  </si>
  <si>
    <t>AMIF-PL-6-2016</t>
  </si>
  <si>
    <t>Projektijuhi töötasu aprill 2016</t>
  </si>
  <si>
    <t>Projektijuhi töötasu aprill 2016 töötasust kinnipeetud maksud</t>
  </si>
  <si>
    <t>Projektijuhi töötasu aprill 2016 TA sotsiaalmaks</t>
  </si>
  <si>
    <t>Projektijuhi töötasu aprill 2016 TA töötuskindlustusmaks</t>
  </si>
  <si>
    <t>Projekti assistent töötasu aprill 2016</t>
  </si>
  <si>
    <t>Projekti assistent töötasu aprill 2016 kinnipeetud maksud</t>
  </si>
  <si>
    <t>Projekti assistent töötasu aprill 2016 TA sotsiaalmaks</t>
  </si>
  <si>
    <t>Projekti assistent töötasu aprill 2016 TA töötuskindlustusmaks</t>
  </si>
  <si>
    <t>Raamatupidaja töötasu aprill 2016</t>
  </si>
  <si>
    <t>Raamatupidaja töötasu aprill 2016 kinnipeetud maksud</t>
  </si>
  <si>
    <t>Raamatupidaja töötasu aprill 2016 TA sotsiaalmaks</t>
  </si>
  <si>
    <t>Raamatupidaja töötasu aprill 2016 TA töötuskindlustusmaks</t>
  </si>
  <si>
    <t>Projektijuhi töötasu mai 2016</t>
  </si>
  <si>
    <t>Projektijuhi töötasu mai 2016 töötasust kinnipeetud maksud</t>
  </si>
  <si>
    <t>Projektijuhi töötasu mai 2016 TA sotsiaalmaks</t>
  </si>
  <si>
    <t>Projektijuhi töötasu mai 2016 TA töötuskindlustusmaks</t>
  </si>
  <si>
    <t>Projekti assistent töötasu mai 2016</t>
  </si>
  <si>
    <t>Projekti assistent töötasu mai 2016 kinnipeetud maksud</t>
  </si>
  <si>
    <t>Projekti assistent töötasu mai 2016 TA sotsiaalmaks</t>
  </si>
  <si>
    <t>Projekti assistent töötasu mai 2016 TA töötuskindlustusmaks</t>
  </si>
  <si>
    <t>Raamatupidaja töötasu mai 2016</t>
  </si>
  <si>
    <t>Raamatupidaja töötasu mai 2016 kinnipeetud maksud</t>
  </si>
  <si>
    <t>Raamatupidaja töötasu mai 2016 TA sotsiaalmaks</t>
  </si>
  <si>
    <t>Raamatupidaja töötasu mai 2016 TA töötuskindlustusmaks</t>
  </si>
  <si>
    <t>Projektijuhi töötasu juuni 2016</t>
  </si>
  <si>
    <t>Projektijuhi töötasu juuni 2016 töötasust kinnipeetud maksud</t>
  </si>
  <si>
    <t>Projektijuhi töötasu juuni 2016 TA sotsiaalmaks</t>
  </si>
  <si>
    <t>Projektijuhi töötasu juuni 2016 TA töötuskindlustusmaks</t>
  </si>
  <si>
    <t>Projekti assistent töötasu juuni 2016</t>
  </si>
  <si>
    <t>Projekti assistent töötasu juuni 2016 kinnipeetud maksud</t>
  </si>
  <si>
    <t>Projekti assistent töötasu juuni 2016 TA sotsiaalmaks</t>
  </si>
  <si>
    <t>Projekti assistent töötasu juuni 2016 TA töötuskindlustusmaks</t>
  </si>
  <si>
    <t>Raamatupidaja töötasu juuni 2016</t>
  </si>
  <si>
    <t>Raamatupidaja töötasu juuni 2016 kinnipeetud maksud</t>
  </si>
  <si>
    <t>Raamatupidaja töötasu juuni 2016 TA sotsiaalmaks</t>
  </si>
  <si>
    <t>Raamatupidaja töötasu juuni 2016 TA töötuskindlustusmaks</t>
  </si>
  <si>
    <t>AMIF-PL-3/1-2016</t>
  </si>
  <si>
    <t>Mohammad Jabbar Suuline tõlge 01.01.-17.03.2016 töötasust kinnipeetud maksud</t>
  </si>
  <si>
    <t>Mohammad Jabbar Suuline tõlge 01.01.-17.03.2016 töötasu</t>
  </si>
  <si>
    <t>Mohammad Jabbar Suuline tõlge 01.01.-17.03.2016 töötasu TA sotsiaalmaks</t>
  </si>
  <si>
    <t>Mohammad Jabbar Suuline tõlge 01.01.-17.03.2016 töötasu TA töötuskindlustusmaks</t>
  </si>
  <si>
    <t>AMIF-PL-4/1-2016</t>
  </si>
  <si>
    <t>Mohammad Jabbar Suuline tõlge 21.03-21.04.2016 töötasu</t>
  </si>
  <si>
    <t>Mohammad Jabbar Suuline tõlge 21.03-21.04.2016 töötasust kinnipeetud maksud</t>
  </si>
  <si>
    <t>Mohammad Jabbar Suuline tõlge 21.03-21.04.2016 töötasu TA sotsiaalmaks</t>
  </si>
  <si>
    <t>Mohammad Jabbar Suuline tõlge 21.03-21.04.2016 töötasu TA töötuskindlustusmaks</t>
  </si>
  <si>
    <t>AMIF-PL-5/1-2016</t>
  </si>
  <si>
    <t>Jameela Prits Suuline tõlge 04.03-02.06.2016 töötasu</t>
  </si>
  <si>
    <t>Jameela Prits Suuline tõlge 04.03-02.06.2016 töötasust kinnipeetud maksud</t>
  </si>
  <si>
    <t>Jameela Prits Suuline tõlge 04.03-02.06.2016 töötasu TA sotsiaalmaks</t>
  </si>
  <si>
    <t>Jameela Prits Suuline tõlge 04.03-02.06.2016 töötasu TA töötuskindlustusmaks</t>
  </si>
  <si>
    <t>AMIF-PL-IDLA-5-2016</t>
  </si>
  <si>
    <t>Andres Idla Tugiisiku töötasu aprill-mai 2016</t>
  </si>
  <si>
    <t>Andres Idla Tugiisiku töötasu TA sotsiaalmaks aprill-mai 2016</t>
  </si>
  <si>
    <t>Andres Idla Tugiisiku töötasust kinnipeetud maksud aprill-mai 2016</t>
  </si>
  <si>
    <t>Andres Idla Tugiisiku töötasu TA töötuskindlustusmaks aprill-mai 2016</t>
  </si>
  <si>
    <t>AMIF-PL-NAUR-5-2016</t>
  </si>
  <si>
    <t>Birgit Naur Tugiisiku töötasu märts-mai 2016</t>
  </si>
  <si>
    <t>Birgit Naur Tugiisiku töötasust kinnipeetud maksud märts-mai 2016</t>
  </si>
  <si>
    <t>Birgit Naur Tugiisiku töötasu TA sotsiaalmaks märts-mai 2016</t>
  </si>
  <si>
    <t>Birgit Naur Tugiisiku töötasu TA töötuskindlustusmaks märts-mai 2016</t>
  </si>
  <si>
    <t>AMIF-PL-PRITS-2-2016</t>
  </si>
  <si>
    <t>Dan Prits Tugiisiku töötasu veebruar 2016</t>
  </si>
  <si>
    <t>Dan Prits Tugiisiku töötasust kinnipeetud maksud märts-mai 2016</t>
  </si>
  <si>
    <t>Dan Prits Tugiisiku töötasu TA sotsiaalmaks märts-mai 2016</t>
  </si>
  <si>
    <t>Dan Prits Tugiisiku töötasu TA töötuskindlustusmaks märts-mai 2016</t>
  </si>
  <si>
    <t>Dan Prits Tugiisiku töötasust kinnipeetud maksud veebruar 2016</t>
  </si>
  <si>
    <t>Dan Prits Tugiisiku töötasu TA sotsiaalmaks veebruar 2016</t>
  </si>
  <si>
    <t>Dan Prits Tugiisiku töötasu TA töötuskindlustusmaks veebruar 2016</t>
  </si>
  <si>
    <t>AMIF-PL-PRITS-5-2016</t>
  </si>
  <si>
    <t>Dan Prits Tugiisiku töötasu märts-mai 2016</t>
  </si>
  <si>
    <t>Dan Prits Tugiisiku töötasu 21.11.15-31.01.2016</t>
  </si>
  <si>
    <t>Dan Prits Tugiisiku töötasust kinnipeetud maksud 21.11.15-31.01.2016</t>
  </si>
  <si>
    <t>Dan Prits Tugiisiku töötasu TA sotsiaalmaks 21.11.15-31.01.2016</t>
  </si>
  <si>
    <t>Dan Prits Tugiisiku töötasu TA töötuskindlustusmaks 21.11.15-31.01.2016</t>
  </si>
  <si>
    <t>AMIF-PL-VAHTRA-3-2016</t>
  </si>
  <si>
    <t>Eerika Vahtra Tugiisiku töötasu juuli-september 2015</t>
  </si>
  <si>
    <t>Eerika Vahtra Tugiisiku töötasust kinnipeetud maksud juuli-september 2015</t>
  </si>
  <si>
    <t>Eerika VahtraTugiisiku töötasu TA sotsiaalmaks juuli-september 2015</t>
  </si>
  <si>
    <t>Eerika Vahtra Tugiisiku töötasu TA töötuskindlustusmaks juuli-september 2015</t>
  </si>
  <si>
    <t>AMIF-PL-VAHTRA-4-2016</t>
  </si>
  <si>
    <t>Eerika Vahtra Tugiisiku töötasu jaanuar 2016</t>
  </si>
  <si>
    <t>Eerika Vahtra Tugiisiku töötasust kinnipeetud maksud jaanuar 2016</t>
  </si>
  <si>
    <t>Eerika Vahtra Tugiisiku töötasu TA töötuskindlustusmaks jaanuar 2016</t>
  </si>
  <si>
    <t>AMIF-PL-ERNITS-1-2016</t>
  </si>
  <si>
    <t>Hanna Ernits Tugiisiku töötasu november 2015-jaanuar 2016</t>
  </si>
  <si>
    <t>Eerika Vahtra Tugiisiku töötasu TA sotsiaalmaks jaanuar 2016</t>
  </si>
  <si>
    <t>Hanna Ernits Tugiisiku töötasust kinnipeetud maksud november 2015-jaanuar 2016</t>
  </si>
  <si>
    <t>Hanna Ernits Tugiisiku töötasu TA sotsiaalmaks november 2015-jaanuar 2016</t>
  </si>
  <si>
    <t>Hanna Ernits Tugiisiku töötasu TA töötuskindlustusmaks november 2015-jaanuar 2016</t>
  </si>
  <si>
    <t>AMIF-PL-ERNITS-2-2016</t>
  </si>
  <si>
    <t>Hanna Ernits Tugiisiku töötasu veebruar 2016</t>
  </si>
  <si>
    <t>Hanna Ernits Tugiisiku töötasust kinnipeetud maksud veebruar 2016</t>
  </si>
  <si>
    <t>Hanna Ernits Tugiisiku töötasu TA sotsiaalmaks veebruar 2016</t>
  </si>
  <si>
    <t>Hanna Ernits Tugiisiku töötasu TA töötuskindlustusmaks veebruar 2016</t>
  </si>
  <si>
    <t>AMIF-PL-RAIGO 5-2016</t>
  </si>
  <si>
    <t>Kadri Raigo Tugiisiku töötasu veebruar-mai 2016</t>
  </si>
  <si>
    <t>Kadri Raigo Tugiisiku töötasust kinnipeetud maksud veebruar-mai 2016</t>
  </si>
  <si>
    <t>Kadri Raigo Tugiisiku töötasu TA sotsiaalmaks veebruar-mai 2016</t>
  </si>
  <si>
    <t>AMIF-PL-KRUVE- 1-2016</t>
  </si>
  <si>
    <t>Kätlin Kruve Tugiisiku töötasu jaanuar 2016</t>
  </si>
  <si>
    <t>Kadri Raigo Tugiisiku töötasu TA töötuskindlustusmaks veebruar-mai 2016</t>
  </si>
  <si>
    <t>Kätlin Kruve Tugiisiku töötasust kinnipeetud maksud jaanuar 2016</t>
  </si>
  <si>
    <t>Kätlin Kruve Tugiisiku töötasu TA sotsiaalmaks jaanuar 2016</t>
  </si>
  <si>
    <t>Kätlin Kruve Tugiisiku töötasu TA töötuskindlustusmaks jaanuar 2016</t>
  </si>
  <si>
    <t>AMIF-PL-KRUVE- 3-2016</t>
  </si>
  <si>
    <t>Kätlin Kruve Tugiisiku töötasu veebruar-märts 2016</t>
  </si>
  <si>
    <t>Kätlin Kruve Tugiisiku töötasust kinnipeetud maksud veebruar-märts 2016</t>
  </si>
  <si>
    <t>Kätlin Kruve Tugiisiku töötasu TA sotsiaalmaks veebruar-märts 2016</t>
  </si>
  <si>
    <t>Kätlin Kruve Tugiisiku töötasu TA töötuskindlustusmaks veebruar-märts 2016</t>
  </si>
  <si>
    <t>AMIF-PL-ERIN-2-2016</t>
  </si>
  <si>
    <t>Maie Erin Tugiisiku töötasu veebruar 2016</t>
  </si>
  <si>
    <t>Maie Erin Tugiisiku töötasust kinnipeetud maksud veebruar 2016</t>
  </si>
  <si>
    <t>Maie Erin Tugiisiku töötasu TA sotsiaalmaks veebruar 2016</t>
  </si>
  <si>
    <t>Maie Erin Tugiisiku töötasu TA töötuskindlustusmaks veebruar 2016</t>
  </si>
  <si>
    <t>AMIF-PL-ERIN-1-2016</t>
  </si>
  <si>
    <t>Maie Erin Tugiisiku töötasu jaanuar 2016</t>
  </si>
  <si>
    <t>Maie Erin Tugiisiku töötasust kinnipeetud maksud jaanuar 2016</t>
  </si>
  <si>
    <t>Maie Erin Tugiisiku töötasu TA sotsiaalmaks jaanuar 2016</t>
  </si>
  <si>
    <t>Maie Erin Tugiisiku töötasu TA töötuskindlustusmaks jaanuar 2016</t>
  </si>
  <si>
    <t>AMIF-PL-ERIN-5-2016</t>
  </si>
  <si>
    <t>Maie Erin Tugiisiku töötasu märts-mai 2016</t>
  </si>
  <si>
    <t>Maie Erin Tugiisiku töötasust kinnipeetud maksud märts-mai 2016</t>
  </si>
  <si>
    <t>Maie Erin Tugiisiku töötasu TA sotsiaalmaks märts-mai 2016</t>
  </si>
  <si>
    <t>Maie Erin Tugiisiku töötasu TA töötuskindlustusmaks märts-mai 2016</t>
  </si>
  <si>
    <t>AMIF-PL-MATTIS-1-2016</t>
  </si>
  <si>
    <t>AMIF-PL-SUVI-2-2016</t>
  </si>
  <si>
    <t>Margus Suvi Tugiisiku töötasu jaanuar-veebruar 2016</t>
  </si>
  <si>
    <t>Margus Suvi Tugiisiku töötasust kinnipeetud maksud jaanuar-veebruar 2016</t>
  </si>
  <si>
    <t>Margus Suvi Tugiisiku töötasu TA sotsiaalmaks jaanuar-veebruar 2016</t>
  </si>
  <si>
    <t>Margus Suvi Tugiisiku töötasu TA töötuskindlustusmaks jaanuar-veebruar 2016</t>
  </si>
  <si>
    <t>AMIF-PL-SUVI-5-2016</t>
  </si>
  <si>
    <t>Margus Suvi Tugiisiku töötasu märts-aprill 2016</t>
  </si>
  <si>
    <t>Margus Suvi Tugiisiku töötasust kinnipeetud maksud märts-aprill 2016</t>
  </si>
  <si>
    <t>Margus Suvi Tugiisiku töötasu TA sotsiaalmaks märts-aprill 2016</t>
  </si>
  <si>
    <t>Margus Suvi Tugiisiku töötasu TA töötuskindlustusmaks märts-aprill 2016</t>
  </si>
  <si>
    <t>AMIF-PL-DIŚLIS-1-2016</t>
  </si>
  <si>
    <t>Martin Diślis Tugiisiku töötasu jaanuar 2016</t>
  </si>
  <si>
    <t>Martin Diślis Tugiisiku töötasust kinnipeetud maksud jaanuar 2016</t>
  </si>
  <si>
    <t>Martin Diślis Tugiisiku töötasu TA sotsiaalmaks jaanuar 2016</t>
  </si>
  <si>
    <t>Martin Diślis Tugiisiku töötasu TA töötuskindlustusmaks jaanuar 2016</t>
  </si>
  <si>
    <t>AMIF-PL-DIŚLIS-2-2016</t>
  </si>
  <si>
    <t>Martin Diślis Tugiisiku töötasu veebruar 2016</t>
  </si>
  <si>
    <t>Martin Diślis Tugiisiku töötasust kinnipeetud maksud veebruar 2016</t>
  </si>
  <si>
    <t>Martin Diślis Tugiisiku töötasu TA sotsiaalmaks veebruar 2016</t>
  </si>
  <si>
    <t>Martin Diślis Tugiisiku töötasu TA töötuskindlustusmaks veebruar 2016</t>
  </si>
  <si>
    <t>AMIF-PL-DIŚLIS-3-2016</t>
  </si>
  <si>
    <t>Martin Diślis Tugiisiku töötasu märts 2016</t>
  </si>
  <si>
    <t>Martin Diślis Tugiisiku töötasust kinnipeetud maksud märts 2016</t>
  </si>
  <si>
    <t>Martin Diślis Tugiisiku töötasu TA sotsiaalmaks märts 2016</t>
  </si>
  <si>
    <t>Martin Diślis Tugiisiku töötasu TA töötuskindlustusmaks märts 2016</t>
  </si>
  <si>
    <t>AMIF-PL-DIŚLIS-4-2016</t>
  </si>
  <si>
    <t>Martin Diślis Tugiisiku töötasu aprill 2016</t>
  </si>
  <si>
    <t>Martin Diślis Tugiisiku töötasust kinnipeetud maksud aprill 2016</t>
  </si>
  <si>
    <t>Martin Diślis Tugiisiku töötasu TA sotsiaalmaks aprill 2016</t>
  </si>
  <si>
    <t>Martin Diślis Tugiisiku töötasu TA töötuskindlustusmaks aprill 2016</t>
  </si>
  <si>
    <t>AMIF-PL-DIŚLIS-5-2016</t>
  </si>
  <si>
    <t>Martin Diślis Tugiisiku töötasu mai 2016</t>
  </si>
  <si>
    <t>Martin Diślis Tugiisiku töötasust kinnipeetud maksud mai 2016</t>
  </si>
  <si>
    <t>Martin Diślis Tugiisiku töötasu TA sotsiaalmaks mai 2016</t>
  </si>
  <si>
    <t>Martin Diślis Tugiisiku töötasu TA töötuskindlustusmaks mai 2016</t>
  </si>
  <si>
    <t>AMIF-PL-DIŚLIS-6-2016</t>
  </si>
  <si>
    <t>Martin Diślis Tugiisiku töötasu juuni 2016</t>
  </si>
  <si>
    <t>Martin Diślis Tugiisiku töötasust kinnipeetud maksud juuni 2016</t>
  </si>
  <si>
    <t>Martin Diślis Tugiisiku töötasu TA sotsiaalmaks juuni 2016</t>
  </si>
  <si>
    <t>Martin Diślis Tugiisiku töötasu TA töötuskindlustusmaks juuni 2016</t>
  </si>
  <si>
    <t>Mairit Mattis Tugiisiku töötasu november-detsember 2015</t>
  </si>
  <si>
    <t>Mairit Mattis Tugiisiku töötasust kinnipeetud maksud november-detsember 2015</t>
  </si>
  <si>
    <t>Mairit Mattis Tugiisiku töötasu TA sotsiaalmaks november-detsember 2015</t>
  </si>
  <si>
    <t>Mairit Mattis Tugiisiku töötasu TA töötuskindlustusmaks november-detsember 2015</t>
  </si>
  <si>
    <t>AMIF-PL-ALEV-12-2015</t>
  </si>
  <si>
    <t>Miina Alev Tugiisiku töötasu oktoober-detsember 2015</t>
  </si>
  <si>
    <t>Miina Alev Tugiisiku töötasust kinnipeetud maksud oktoober-detsember 2015</t>
  </si>
  <si>
    <t>Miina Alev Tugiisiku töötasu TA sotsiaalmaks oktoober-detsember 2015</t>
  </si>
  <si>
    <t>Miina Alev Tugiisiku töötasu TA töötuskindlustusmaks oktoober-detsember 2015</t>
  </si>
  <si>
    <t>AMIF-PL-ALEV-6-2016</t>
  </si>
  <si>
    <t>Miina Alev Tugiisiku töötasu jaanuar-juuni 2016</t>
  </si>
  <si>
    <t>Miina Alev Tugiisiku töötasust kinnipeetud maksud jaanuar-juuni 2016</t>
  </si>
  <si>
    <t>Miina Alev Tugiisiku töötasu TA sotsiaalmaks jaanuar-juuni 2016</t>
  </si>
  <si>
    <t>Miina Alev Tugiisiku töötasu TA töötuskindlustusmaks jaanuar-juuni 2016</t>
  </si>
  <si>
    <t>AMIF-PL-KÜTT-3-2016</t>
  </si>
  <si>
    <t>Piret Kütt Tugiisiku töötasu jaanuar-märts 2016</t>
  </si>
  <si>
    <t>Piret Kütt Tugiisiku töötasust kinnipeetud maksud jaanuar-märts 2016</t>
  </si>
  <si>
    <t>Piret Kütt Tugiisiku töötasu TA sotsiaalmaks jaanuar-märts 2016</t>
  </si>
  <si>
    <t>Piret Kütt Tugiisiku töötasu TA töötuskindlustusmaks jaanuar-märts 2016</t>
  </si>
  <si>
    <t>AMIF-PL-KÜTT-4-2016</t>
  </si>
  <si>
    <t>Piret Kütt Tugiisiku töötasu aprill 2016</t>
  </si>
  <si>
    <t>Piret Kütt Tugiisiku töötasust kinnipeetud maksud aprill 2016</t>
  </si>
  <si>
    <t>Piret Kütt Tugiisiku töötasu TA sotsiaalmaks aprill 2016</t>
  </si>
  <si>
    <t>Piret Kütt Tugiisiku töötasu TA töötuskindlustusmaks aprill 2016</t>
  </si>
  <si>
    <t>AMIF-PL-KÜTT-5-2016</t>
  </si>
  <si>
    <t>Piret Kütt Tugiisiku töötasu mai 2016</t>
  </si>
  <si>
    <t>Piret Kütt Tugiisiku töötasust kinnipeetud maksud mai 2016</t>
  </si>
  <si>
    <t>Piret Kütt Tugiisiku töötasu TA sotsiaalmaks mai 2016</t>
  </si>
  <si>
    <t>Piret Kütt Tugiisiku töötasu TA töötuskindlustusmaks mai 2016</t>
  </si>
  <si>
    <t>AMIF-PL-PÕLDVER-3-2016</t>
  </si>
  <si>
    <t>Piret Põldver Tugiisiku töötasu jaanuar-märts 2016</t>
  </si>
  <si>
    <t>Piret Põldver Tugiisiku töötasust kinnipeetud maksud jaanuar-märts 2016</t>
  </si>
  <si>
    <t>Piret Põldver Tugiisiku töötasu TA sotsiaalmaks jaanuar-märts 2016</t>
  </si>
  <si>
    <t>Piret Põldver Tugiisiku töötasu TA töötuskindlustusmaks jaanuar-märts 2016</t>
  </si>
  <si>
    <t>AMIF-PL-PÕLDVER-5-2016</t>
  </si>
  <si>
    <t>Piret Põldver Tugiisiku töötasu aprill 2016</t>
  </si>
  <si>
    <t>Piret Põldver Tugiisiku töötasust kinnipeetud maksud aprill 2016</t>
  </si>
  <si>
    <t>Piret Põldver Tugiisiku töötasu TA sotsiaalmaks aprill 2016</t>
  </si>
  <si>
    <t>Piret Põldver Tugiisiku töötasu TA töötuskindlustusmaks aprill 2016</t>
  </si>
  <si>
    <t>AMIF-PL-VÄLMANN-1-2016</t>
  </si>
  <si>
    <t>Sirje Vällmann Tugiisiku töötasu juuli-august 2015</t>
  </si>
  <si>
    <t>Sirje Vällmann Tugiisiku töötasust kinnipeetud maksud juuli-august 2015</t>
  </si>
  <si>
    <t>Sirje Vällmann Tugiisiku töötasu TA sotsiaalmaks juuli-august 2015</t>
  </si>
  <si>
    <t>Sirje Vällmann Tugiisiku töötasu TA töötuskindlustusmaks juuli-august 2015</t>
  </si>
  <si>
    <t>AMIF-PL-ROŚTŚUPKINA-1-2016</t>
  </si>
  <si>
    <t>Svetlana Rośtśupkina Tugiisiku töötasu jaanuar 2016</t>
  </si>
  <si>
    <t>Svetlana Rośtśupkina Tugiisiku töötasust kinnipeetud maksud jaanuar 2016</t>
  </si>
  <si>
    <t>Svetlana Rośtśupkina Tugiisiku töötasu TA sotsiaalmaks jaanuar 2016</t>
  </si>
  <si>
    <t>Svetlana Rośtśupkina Tugiisiku töötasu TA töötuskindlustusmaks jaanuar 2016</t>
  </si>
  <si>
    <t>AMIF-PL-ROŚTŚUPKINA-2-2016</t>
  </si>
  <si>
    <t>Svetlana Rośtśupkina Tugiisiku töötasu veebruar 2016</t>
  </si>
  <si>
    <t>Svetlana Rośtśupkina Tugiisiku töötasust kinnipeetud maksud veebruar 2016</t>
  </si>
  <si>
    <t>Svetlana Rośtśupkina Tugiisiku töötasu TA sotsiaalmaks veebruar 2016</t>
  </si>
  <si>
    <t>Svetlana Rośtśupkina Tugiisiku töötasu TA töötuskindlustusmaks veebruar 2016</t>
  </si>
  <si>
    <t>AMIF-PL-ROŚTŚUPKINA-4-2016</t>
  </si>
  <si>
    <t>Svetlana Rośtśupkina Tugiisiku töötasu aprill 2016</t>
  </si>
  <si>
    <t>Svetlana Rośtśupkina Tugiisiku töötasust kinnipeetud maksud aprill 2016</t>
  </si>
  <si>
    <t>Svetlana Rośtśupkina Tugiisiku töötasu TA sotsiaalmaks aprill 2016</t>
  </si>
  <si>
    <t>Svetlana Rośtśupkina Tugiisiku töötasu TA töötuskindlustusmaks aprill 2016</t>
  </si>
  <si>
    <t>AMIF-PL-ROŚTŚUPKINA-5-2016</t>
  </si>
  <si>
    <t>Svetlana Rośtśupkina Tugiisiku töötasu mai 2016</t>
  </si>
  <si>
    <t>Svetlana Rośtśupkina Tugiisiku töötasust kinnipeetud maksud mai 2016</t>
  </si>
  <si>
    <t>Svetlana Rośtśupkina Tugiisiku töötasu TA sotsiaalmaks mai 2016</t>
  </si>
  <si>
    <t>Svetlana Rośtśupkina Tugiisiku töötasu TA töötuskindlustusmaks mai 2016</t>
  </si>
  <si>
    <t>SP-6 AMIF 2016</t>
  </si>
  <si>
    <t>Juhan Saharov Projektijuhi sõidukulu juunis</t>
  </si>
  <si>
    <t>LA2 AMIF 2016</t>
  </si>
  <si>
    <t>Kristina Avdonina Projekti assistendi sõidukulu Tartu-Tallinn-Tartu 12.02.2016</t>
  </si>
  <si>
    <t>LA3 AMIF 2016</t>
  </si>
  <si>
    <t>Kristina Avdonina Projekti assistendi sõidukulu Tartu-Tallinn-Tartu 09.03.2016</t>
  </si>
  <si>
    <t>LA3/1 AMIF 2016</t>
  </si>
  <si>
    <t>Kristina Avdonina Projekti assistendi sõidukulu Tartu-Tallinn-Tartu 23.03.2016</t>
  </si>
  <si>
    <t>LA4 AMIF 2016</t>
  </si>
  <si>
    <t>Kristina Avdonina Projekti assistendi sõidukulu Tartu-Tallinn-Tartu 01.04.2016</t>
  </si>
  <si>
    <t>LA5 AMIF 2016</t>
  </si>
  <si>
    <t>LA6 AMIF 2016</t>
  </si>
  <si>
    <t>Kristina Avdonina Projekti assistendi sõidukulu Tartu-Tallinn-Tartu 15.06.2016</t>
  </si>
  <si>
    <t>LA9-1 AMIF 2016</t>
  </si>
  <si>
    <t>Dan Prits Sõidukulu tugiisikukoolitusele Tallinn-Tartu-Tallinn 25.09-01.11.2015</t>
  </si>
  <si>
    <t>Dan Prits Sõidukulu supervisioonil Tallinn-Tartu-Tallinn 12.12.2015, 30.01.2016</t>
  </si>
  <si>
    <t>Dan Prits Tugiisiku sõidukulu Tallinn-Tartu, Tallinn 01.05.2016</t>
  </si>
  <si>
    <t>Dan Prits Tugiisiku sõidukulu Kiltsi-Tartu 16.05.2016</t>
  </si>
  <si>
    <t>LA1 AMIF 2016</t>
  </si>
  <si>
    <t>Jelena Katsuba Sõidukulu Tallinn-Tartu 30.01.2016 Supervisioon</t>
  </si>
  <si>
    <t>SP-1 AMIF 2016</t>
  </si>
  <si>
    <t>Kätlin Kruve Tugiisiku sõidukulu jaanuar 2016</t>
  </si>
  <si>
    <t>Maiu Aun Sõidukulu supervisioonil Rakke-Tartu-Rakke 30.01.2016</t>
  </si>
  <si>
    <t>SP-2 AMIF 2016</t>
  </si>
  <si>
    <t>Margus Suvi Tugiisiku sõidukulu jaanuar-veebruar 2016</t>
  </si>
  <si>
    <t>Martin Diślis Sõidukulu supervisioonil Tallinn-Tartu 14.05.2016</t>
  </si>
  <si>
    <t>Piret Kütt Tugiisiku sõidukulu jaanuar 2016 Osalemine supervisioonil</t>
  </si>
  <si>
    <t>Piret Kütt Sõidukulu supervisioonil Tallinn-Tartu 14.05.2016</t>
  </si>
  <si>
    <t>LA5-1 AMIF 2016</t>
  </si>
  <si>
    <t>Piret Kütt Sõidukulu supervisioonil Tartu-Tallinn 14.05.2016</t>
  </si>
  <si>
    <t>Svetlana Rośtśupkina Sõidukulu supervisioonil Tallinn-Tartu-Tallinn 14.05.2016</t>
  </si>
  <si>
    <t>Tugiisikute grupisupervisiooni ruumide rent 30.01.2016</t>
  </si>
  <si>
    <t>KA1 AMIF 2016</t>
  </si>
  <si>
    <t>Tugiisikute grupisupervisiooni kohvipaus 30.01.2016</t>
  </si>
  <si>
    <t>Mondo MTÜ</t>
  </si>
  <si>
    <t>Tugiisikute grupisupervisiooni ruumide rent ja kohvipaus 19.03.2016</t>
  </si>
  <si>
    <t>Tugiisikute grupisupervisiooni ruumide rent 14.05.2016</t>
  </si>
  <si>
    <t>KA5 AMIF 2016</t>
  </si>
  <si>
    <t>Tugiisikute grupisupervisiooni kohvipaus 14.05.2016</t>
  </si>
  <si>
    <t>AMIF-PL-6/1-2016</t>
  </si>
  <si>
    <t>Jameela Prits Suuline tõlge 03.06-30.06.2016 töötasu</t>
  </si>
  <si>
    <t>Jameela Prits Suuline tõlge 03.06-30.06.2016 töötasust kinnipeetud maksud</t>
  </si>
  <si>
    <t>Jameela Prits Suuline tõlge 03.06-30.06.2016 töötasu TA sotsiaalmaks</t>
  </si>
  <si>
    <t>Jameela Prits Suuline tõlge 03.06-30.06.2016 töötasu TA töötuskindlustusmaks</t>
  </si>
  <si>
    <t>FIE Triin Vana</t>
  </si>
  <si>
    <t>2016-01</t>
  </si>
  <si>
    <t>Tugiisikute supervisioon 12.12.2015</t>
  </si>
  <si>
    <t>2016-06</t>
  </si>
  <si>
    <t>Tugiisikute supervisioon 30.01.2016</t>
  </si>
  <si>
    <t>2016-12</t>
  </si>
  <si>
    <t>Tugiisikute supervisioon 19.03.2016</t>
  </si>
  <si>
    <t>2016-19</t>
  </si>
  <si>
    <t>Tugiisikute supervisioon 14.05.2016</t>
  </si>
  <si>
    <t>AMIF-PL-PRITS-6-2016</t>
  </si>
  <si>
    <t>Dan Prits Tugiisiku töötasu 17.05-30.06.2016</t>
  </si>
  <si>
    <t>Dan Prits Tugiisiku töötasust kinnipeetud maksud 17.05-30.06.2016</t>
  </si>
  <si>
    <t>Dan Prits Tugiisiku töötasu TA sotsiaalmaks 17.05-30.06.2016</t>
  </si>
  <si>
    <t>Dan Prits Tugiisiku töötasu TA töötuskindlustusmaks 17.05-30.06.2016</t>
  </si>
  <si>
    <t>38.</t>
  </si>
  <si>
    <t>AMIF-PL-JABBAR-4-2016</t>
  </si>
  <si>
    <t>Mohamad H. Jabbar Tugiisiku töötasu november 2015, aprill 2016</t>
  </si>
  <si>
    <t>Mohamad H. Jabbar Tugiisiku töötasust kinnipeetud maksud november 2015, aprill 2016</t>
  </si>
  <si>
    <t>Mohamad H. Jabbar Tugiisiku töötasu TA sotsiaalmaks november 2015, aprill 2016</t>
  </si>
  <si>
    <t>Mohamad H. Jabbar Tugiisiku töötasu TA töötuskindlustusmaks november 2015, aprill 2016</t>
  </si>
  <si>
    <t>AMIF-PL-6/2-2016</t>
  </si>
  <si>
    <t>Mohammad Jabbar Suuline tõlge 17.05.2016 töötasu</t>
  </si>
  <si>
    <t>Mohammad Jabbar Suuline tõlge 17.05.2016 töötasust kinnipeetud maksud</t>
  </si>
  <si>
    <t>Mohammad Jabbar Suuline tõlge 17.05.2016 töötasu TA sotsiaalmaks</t>
  </si>
  <si>
    <t>Mohammad Jabbar Suuline tõlge 17.05.2016 töötasu TA töötuskindlustusmaks</t>
  </si>
  <si>
    <t>39.</t>
  </si>
  <si>
    <t>AMIF-PL-IDLA-6-2016</t>
  </si>
  <si>
    <t>Andres Idla Tugiisiku töötasu juuni 2016</t>
  </si>
  <si>
    <t>Andres Idla Tugiisiku töötasust kinnipeetud maksud juuni 2016</t>
  </si>
  <si>
    <t>Andres Idla Tugiisiku töötasu TA sotsiaalmaks juuni 2016</t>
  </si>
  <si>
    <t>Andres Idla Tugiisiku töötasu TA töötuskindlustusmaks juuni 2016</t>
  </si>
  <si>
    <t>AMIF-PL-ERIN-6-2016</t>
  </si>
  <si>
    <t>40.</t>
  </si>
  <si>
    <t>Maie Erin Tugiisiku töötasu juuni 2016</t>
  </si>
  <si>
    <t>Maie Erin Tugiisiku töötasust kinnipeetud maksud juuni 2016</t>
  </si>
  <si>
    <t>Maie Erin Tugiisiku töötasu TA sotsiaalmaks juuni 2016</t>
  </si>
  <si>
    <t>Maie Erin Tugiisiku töötasu TA töötuskindlustusmaks juuni 2016</t>
  </si>
  <si>
    <t>Kristina Avdonina Projekti assistendi sõidukulu Tartu-Tallinn-Tartu 11.05, 20.05, 31.05.2016</t>
  </si>
  <si>
    <t>AMIF-PL-7-2016</t>
  </si>
  <si>
    <t>Projektijuhi töötasu juuli 2016</t>
  </si>
  <si>
    <t>Projektijuhi töötasu juuli 2016 töötasust kinnipeetud maksud</t>
  </si>
  <si>
    <t>Projektijuhi töötasu juuli 2016 TA sotsiaalmaks</t>
  </si>
  <si>
    <t>Projektijuhi töötasu juuli 2016 TA töötuskindlustusmaks</t>
  </si>
  <si>
    <t>Projekti assistent töötasu juuli 2016</t>
  </si>
  <si>
    <t>Projekti assistent töötasu juuli 2016 kinnipeetud maksud</t>
  </si>
  <si>
    <t>Projekti assistent töötasu juuli 2016 TA sotsiaalmaks</t>
  </si>
  <si>
    <t>Projekti assistent töötasu juuli 2016 TA töötuskindlustusmaks</t>
  </si>
  <si>
    <t>Raamatupidaja töötasu juuli 2016</t>
  </si>
  <si>
    <t>Raamatupidaja töötasu juuli 2016 kinnipeetud maksud</t>
  </si>
  <si>
    <t>Raamatupidaja töötasu juuli 2016 TA sotsiaalmaks</t>
  </si>
  <si>
    <t>Raamatupidaja töötasu juuli 2016 TA töötuskindlustusmaks</t>
  </si>
  <si>
    <t>AMIF-PL-8-2016</t>
  </si>
  <si>
    <t>Projektijuhi töötasu august 2016</t>
  </si>
  <si>
    <t>Projektijuhi töötasu august 2016 töötasust kinnipeetud maksud</t>
  </si>
  <si>
    <t>Projektijuhi töötasu august 2016 TA sotsiaalmaks</t>
  </si>
  <si>
    <t>Projektijuhi töötasu august 2016 TA töötuskindlustusmaks</t>
  </si>
  <si>
    <t>Projekti assistent töötasu august 2016</t>
  </si>
  <si>
    <t>Projekti assistent töötasu august 2016 kinnipeetud maksud</t>
  </si>
  <si>
    <t>Projekti assistent töötasu august 2016 TA sotsiaalmaks</t>
  </si>
  <si>
    <t>Projekti assistent töötasu august 2016 TA töötuskindlustusmaks</t>
  </si>
  <si>
    <t>Raamatupidaja töötasu august 2016</t>
  </si>
  <si>
    <t>Raamatupidaja töötasu august 2016 kinnipeetud maksud</t>
  </si>
  <si>
    <t>Raamatupidaja töötasu august 2016 TA sotsiaalmaks</t>
  </si>
  <si>
    <t>Raamatupidaja töötasu august 2016 TA töötuskindlustusmaks</t>
  </si>
  <si>
    <t>AMIF-PL-9-2016</t>
  </si>
  <si>
    <t>Projektijuhi töötasu september 2016</t>
  </si>
  <si>
    <t>Projektijuhi töötasu september 2016 töötasust kinnipeetud maksud</t>
  </si>
  <si>
    <t>Projektijuhi töötasu september 2016 TA sotsiaalmaks</t>
  </si>
  <si>
    <t>Projektijuhi töötasu september 2016 TA töötuskindlustusmaks</t>
  </si>
  <si>
    <t>Projekti assistent töötasu september 2016</t>
  </si>
  <si>
    <t>Projekti assistent töötasu september 2016 kinnipeetud maksud</t>
  </si>
  <si>
    <t>Projekti assistent töötasu september 2016 TA sotsiaalmaks</t>
  </si>
  <si>
    <t>Projekti assistent töötasu september 2016 TA töötuskindlustusmaks</t>
  </si>
  <si>
    <t>Raamatupidaja töötasu september 2016</t>
  </si>
  <si>
    <t>Raamatupidaja töötasu september 2016 kinnipeetud maksud</t>
  </si>
  <si>
    <t>Raamatupidaja töötasu september 2016 TA sotsiaalmaks</t>
  </si>
  <si>
    <t>Raamatupidaja töötasu september 2016 TA töötuskindlustusmaks</t>
  </si>
  <si>
    <t>Projektijuhi töötasu oktoober 2016</t>
  </si>
  <si>
    <t>Projektijuhi töötasu oktoober 2016 töötasust kinnipeetud maksud</t>
  </si>
  <si>
    <t>Projektijuhi töötasu oktoober 2016 TA sotsiaalmaks</t>
  </si>
  <si>
    <t>Projektijuhi töötasu oktoober 2016 TA töötuskindlustusmaks</t>
  </si>
  <si>
    <t>Projekti assistent töötasu oktoober 2016</t>
  </si>
  <si>
    <t>Projekti assistent töötasu oktoober 2016 kinnipeetud maksud</t>
  </si>
  <si>
    <t>Projekti assistent töötasu oktoober 2016 TA sotsiaalmaks</t>
  </si>
  <si>
    <t>Projekti assistent töötasu oktoober 2016 TA töötuskindlustusmaks</t>
  </si>
  <si>
    <t>Raamatupidaja töötasu oktoober 2016</t>
  </si>
  <si>
    <t>Raamatupidaja töötasu oktoober 2016 kinnipeetud maksud</t>
  </si>
  <si>
    <t>Raamatupidaja töötasu oktoober 2016 TA sotsiaalmaks</t>
  </si>
  <si>
    <t>Raamatupidaja töötasu oktoober 2016 TA töötuskindlustusmaks</t>
  </si>
  <si>
    <t>AMIF-PL-10-2016</t>
  </si>
  <si>
    <t>Projektijuhi töötasu november 2016</t>
  </si>
  <si>
    <t>Projektijuhi töötasu november 2016 töötasust kinnipeetud maksud</t>
  </si>
  <si>
    <t>Projektijuhi töötasu november 2016 TA sotsiaalmaks</t>
  </si>
  <si>
    <t>Projektijuhi töötasu november 2016 TA töötuskindlustusmaks</t>
  </si>
  <si>
    <t>Projekti assistent töötasu november 2016</t>
  </si>
  <si>
    <t>Projekti assistent töötasu november 2016 kinnipeetud maksud</t>
  </si>
  <si>
    <t>Projekti assistent töötasu november 2016 TA sotsiaalmaks</t>
  </si>
  <si>
    <t>Projekti assistent töötasu november 2016 TA töötuskindlustusmaks</t>
  </si>
  <si>
    <t>Raamatupidaja töötasu november 2016</t>
  </si>
  <si>
    <t>Raamatupidaja töötasu november 2016 kinnipeetud maksud</t>
  </si>
  <si>
    <t>Raamatupidaja töötasu november 2016 TA sotsiaalmaks</t>
  </si>
  <si>
    <t>Raamatupidaja töötasu november 2016 TA töötuskindlustusmaks</t>
  </si>
  <si>
    <t>AMIF-PL-11-2016</t>
  </si>
  <si>
    <t>AMIF-PL-12-2016</t>
  </si>
  <si>
    <t>Projektijuhi töötasu detsember 2016</t>
  </si>
  <si>
    <t>Projektijuhi töötasu detsember 2016 töötasust kinnipeetud maksud</t>
  </si>
  <si>
    <t>Projektijuhi töötasu detsember 2016 TA sotsiaalmaks</t>
  </si>
  <si>
    <t>Projektijuhi töötasu detsember 2016 TA töötuskindlustusmaks</t>
  </si>
  <si>
    <t>Projekti assistent töötasu detsember 2016</t>
  </si>
  <si>
    <t>Projekti assistent töötasu detsember 2016 kinnipeetud maksud</t>
  </si>
  <si>
    <t>Projekti assistent töötasu detsember 2016 TA sotsiaalmaks</t>
  </si>
  <si>
    <t>Projekti assistent töötasu detsember 2016 TA töötuskindlustusmaks</t>
  </si>
  <si>
    <t>Raamatupidaja töötasu detsember 2016</t>
  </si>
  <si>
    <t>Raamatupidaja töötasu detsember 2016 kinnipeetud maksud</t>
  </si>
  <si>
    <t>Raamatupidaja töötasu detsember 2016 TA sotsiaalmaks</t>
  </si>
  <si>
    <t>Raamatupidaja töötasu detsember 2016 TA töötuskindlustusmaks</t>
  </si>
  <si>
    <t xml:space="preserve">Arve </t>
  </si>
  <si>
    <t>Tugiisikute töökoosoleku ruumide rent 24.09.2016</t>
  </si>
  <si>
    <t>KA9 AMIF 2016</t>
  </si>
  <si>
    <t>Supervisiooni ruumide rent 15.10.2016</t>
  </si>
  <si>
    <t>Avitus MTÜ</t>
  </si>
  <si>
    <t>Supervisiooni ruumide rent 10.12.2016</t>
  </si>
  <si>
    <t>KA12 AMIF 2016</t>
  </si>
  <si>
    <t>LA12 AMIF 2016</t>
  </si>
  <si>
    <t>Juhan Saharov sõidukulu 03.03.2016 Tartu-Tallinn-Tartu Riigikontrolli auditi tutvustus</t>
  </si>
  <si>
    <t>Juhan Saharov sõidukulu 20.05.2016 Tartu-Tallinn-Tartu Sotsiaalpartnerite arutelu</t>
  </si>
  <si>
    <t>Juhan Saharov sõidukulu 10.12.2016 Tartu-Tallinn-Tartu Osalemine supervisioonil</t>
  </si>
  <si>
    <t>LA9 AMIF 2016</t>
  </si>
  <si>
    <t>LA4/1 AMIF 2016</t>
  </si>
  <si>
    <t>Kristina Avdonina Projekti assistendi sõidukulu Tallinn-Tartu 06.04.2016 Kohtumine tugiisikutega</t>
  </si>
  <si>
    <t>Kristina Avdonina Projekti assistendi sõidukulu Tartu-Tallinn-Tartu 20.09.2016 Kohtumine Sotsiaalministeeriumis</t>
  </si>
  <si>
    <t>LA11 AMIF 2016</t>
  </si>
  <si>
    <t>Kristina Avdonina Projekti assistendi sõidukulu Tartu-Tallinn-Tartu 04.11.2016 Osalemine konverentsil, kohtumine Töötukassaga</t>
  </si>
  <si>
    <t>Kristina Avdonina Projekti assistendi sõidukulu Tartu-Tallinn-Tartu 10.12.2016 Osalemine supervisioonil</t>
  </si>
  <si>
    <t>Kristina Avdonina Projekti assistendi sõidukulu Tartu-Tallinn-Tartu 13.12.2016 Osalemine seminaril</t>
  </si>
  <si>
    <t>Kristina Avdonina Projekti assistendi sõidukulu Tartu-Tallinn-Tartu 23.11.2016 Osalemine konverentsil</t>
  </si>
  <si>
    <t>SP8 AMIF 2016</t>
  </si>
  <si>
    <t>Andres Idla Tugiisiku klienditöö sõidukulu Tallinnas 15.04-31.08.2016</t>
  </si>
  <si>
    <t>SP9 AMIF 2016</t>
  </si>
  <si>
    <t>Andres Idla Tugiisiku klienditöö sõidukulu Tallinnas september 2016</t>
  </si>
  <si>
    <t>SP3 AMIF 2016</t>
  </si>
  <si>
    <t>Birgit Naur Tugiisiku klienditöö sõidukulu Rakvere-Vao-Rakvere 04.03.2016; Rakvere-Tamsalu-Rakvere 21, 23.03.2016</t>
  </si>
  <si>
    <t>Birgit Naur Tugiisiku klienditöö sõidukulu Rakvere-Vao-Rakvere 07, 19, 21.09.2016</t>
  </si>
  <si>
    <t>SP10 AMIF 2016</t>
  </si>
  <si>
    <t>Birgit Naur Tugiisiku klienditöö sõidukulu Rakvere-Vao-Kiltsi-Vao-Rakvere 03.10.2016</t>
  </si>
  <si>
    <t>Birgit Naur Tugiisiku klienditöö sõidukulu Rakvere-Vao-Rakvere 17.10.2016</t>
  </si>
  <si>
    <t>SP12 AMIF 2016</t>
  </si>
  <si>
    <t>Birgit Naur Osalemine supervisioonil Rakvere-Tallinn-Rakvere 10.12.2016</t>
  </si>
  <si>
    <t>Dan Prits Sõidukulu Tartu-Tallinn-Tartu 10.12.2016 Osalemine supervisioonil</t>
  </si>
  <si>
    <t>Dan Prits Sõidukulu Tartu-Vao-Tartu 07.04.2016 Tugiisiku klienditöö</t>
  </si>
  <si>
    <t>Laura Paide Sõidukulu Tartu-Tallinn-Tartu 10.12.2016 Osalemine supervisioonil</t>
  </si>
  <si>
    <t>Maie Erin Sõidukulu Tartu-Tallinn-Tartu 10.12.2016 Osalemine supervisioonil</t>
  </si>
  <si>
    <t>Piret Kütt Sõidukulu Tallinn-Tartu-Tallinn 24.09.2016 Osalemine töökoosolekul</t>
  </si>
  <si>
    <t>AMIF-PL-IDLA-8-2016</t>
  </si>
  <si>
    <t>Andres Idla Tugiisiku töötasu august 2016</t>
  </si>
  <si>
    <t>Andres Idla Tugiisiku töötasust kinnipeetud maksud august 2016</t>
  </si>
  <si>
    <t>Andres Idla Tugiisiku töötasu TA sotsiaalmaks august 2016</t>
  </si>
  <si>
    <t>Andres Idla Tugiisiku töötasu TA töötuskindlustusmaks august 2016</t>
  </si>
  <si>
    <t>AMIF-PL-IDLA-9-2016</t>
  </si>
  <si>
    <t>Andres Idla Tugiisiku töötasu september 2016</t>
  </si>
  <si>
    <t>Andres Idla Tugiisiku töötasust kinnipeetud maksud september 2016</t>
  </si>
  <si>
    <t>Andres Idla Tugiisiku töötasu TA sotsiaalmaks september 2016</t>
  </si>
  <si>
    <t>Andres Idla Tugiisiku töötasu TA töötuskindlustusmaks september 2016</t>
  </si>
  <si>
    <t>AMIF-PL-IDLA-10-2016</t>
  </si>
  <si>
    <t>Andres Idla Tugiisiku töötasust kinnipeetud maksud oktoober 2016 NSD</t>
  </si>
  <si>
    <t>Andres Idla Tugiisiku töötasu oktoober 2016 NSD</t>
  </si>
  <si>
    <t>Andres Idla Tugiisiku töötasu TA sotsiaalmaks oktoober 2016 NSD</t>
  </si>
  <si>
    <t>Andres Idla Tugiisiku töötasu TA töötuskindlustusmaks oktoober 2016 NSD</t>
  </si>
  <si>
    <t>AMIF-PL-IDLA-10/1-2016</t>
  </si>
  <si>
    <t>AMIF-PL-IDLA-10/2-2016</t>
  </si>
  <si>
    <t>Andres Idla Tugiisiku töötasu oktoober 2016 TR</t>
  </si>
  <si>
    <t>Andres Idla Tugiisiku töötasust kinnipeetud maksud oktoober 2016 TR</t>
  </si>
  <si>
    <t>Andres Idla Tugiisiku töötasu TA sotsiaalmaks oktoober 2016 TR</t>
  </si>
  <si>
    <t>Andres Idla Tugiisiku töötasu TA töötuskindlustusmaks oktoober 2016 TR</t>
  </si>
  <si>
    <t>AMIF-PL-IDLA-11-2016</t>
  </si>
  <si>
    <t>Andres Idla Tugiisiku töötasu november 2016</t>
  </si>
  <si>
    <t>AMIF-PL-IDLA-12-2016</t>
  </si>
  <si>
    <t>Andres Idla Tugiisiku töötasu detsember 2016</t>
  </si>
  <si>
    <t xml:space="preserve">Andres Idla Tugiisiku töötasust kinnipeetud maksud november 2016 </t>
  </si>
  <si>
    <t>Andres Idla Tugiisiku töötasu TA töötuskindlustusmaks november 2016</t>
  </si>
  <si>
    <t>Andres Idla Tugiisiku töötasu TA sotsiaalmaks november 2016</t>
  </si>
  <si>
    <t xml:space="preserve">Andres Idla Tugiisiku töötasust kinnipeetud maksud detsember 2016 </t>
  </si>
  <si>
    <t>Andres Idla Tugiisiku töötasu TA sotsiaalmaks detsember 2016</t>
  </si>
  <si>
    <t>Andres Idla Tugiisiku töötasu TA töötuskindlustusmaks detsember 2016</t>
  </si>
  <si>
    <t>AMIF-PL-NAUR-9-2016</t>
  </si>
  <si>
    <t>Birgit Naur Tugiisiku töötasu september 2016</t>
  </si>
  <si>
    <t>Birgit Naur Tugiisiku töötasust kinnipeetud maksud september 2016</t>
  </si>
  <si>
    <t>Birgit Naur Tugiisiku töötasu TA sotsiaalmaks september 2016</t>
  </si>
  <si>
    <t>Birgit Naur Tugiisiku töötasu TA töötuskindlustusmaks september 2016</t>
  </si>
  <si>
    <t>AMIF-PL-NAUR-10-2016</t>
  </si>
  <si>
    <t>Birgit Naur Tugiisiku töötasu oktoober 2016</t>
  </si>
  <si>
    <t>Birgit Naur Tugiisiku töötasust kinnipeetud maksud oktoober 2016</t>
  </si>
  <si>
    <t>Birgit Naur Tugiisiku töötasu TA sotsiaalmaks oktoober 2016</t>
  </si>
  <si>
    <t>Birgit Naur Tugiisiku töötasu TA töötuskindlustusmaks oktoober 2016</t>
  </si>
  <si>
    <t>AMIF-PL-PRITS-7-2016</t>
  </si>
  <si>
    <t>Dan Prits Tugiisiku töötasu juuli 2016</t>
  </si>
  <si>
    <t>Dan Prits Tugiisiku töötasust kinnipeetud maksud juuli 2016</t>
  </si>
  <si>
    <t>Dan Prits Tugiisiku töötasu TA sotsiaalmaks juuli 2016</t>
  </si>
  <si>
    <t>Dan Prits Tugiisiku töötasu TA töötuskindlustusmaks juuli 2016</t>
  </si>
  <si>
    <t>AMIF-PL-PRITS-8-2016</t>
  </si>
  <si>
    <t>Dan Prits Tugiisiku töötasu august 2016</t>
  </si>
  <si>
    <t>Dan Prits Tugiisiku töötasust kinnipeetud maksud august 2016</t>
  </si>
  <si>
    <t>Dan Prits Tugiisiku töötasu TA sotsiaalmaks august 2016</t>
  </si>
  <si>
    <t>Dan Prits Tugiisiku töötasu TA töötuskindlustusmaks august 2016</t>
  </si>
  <si>
    <t>AMIF-PL-PRITS-12-2016</t>
  </si>
  <si>
    <t>Dan Prits Tugiisiku töötasu 01.09-21.12.2016</t>
  </si>
  <si>
    <t>Dan Prits Tugiisiku töötasust kinnipeetud maksud 01.09-21.12.2016</t>
  </si>
  <si>
    <t>Dan Prits Tugiisiku töötasu TA sotsiaalmaks 01.09-21.12.2016</t>
  </si>
  <si>
    <t>Dan Prits Tugiisiku töötasu TA töötuskindlustusmaks 01.09-21.12.2016</t>
  </si>
  <si>
    <t>AMIF-PL-PRITS-11-2016</t>
  </si>
  <si>
    <t>Dan Prits Vanemtugiisiku töötasu november 2016</t>
  </si>
  <si>
    <t>Dan Prits Vanemtugiisiku töötasust kinnipeetud maksud november 2016</t>
  </si>
  <si>
    <t>Dan Prits Vanemtugiisiku töötasu TA sotsiaalmaks november 2016</t>
  </si>
  <si>
    <t>Dan Prits Vanemtugiisiku töötasu TA töötuskindlustusmaks november 2016</t>
  </si>
  <si>
    <t>Dan Prits Vanemtugiisiku töötasu detsember 2016</t>
  </si>
  <si>
    <t>Dan Prits Vanemtugiisiku töötasust kinnipeetud maksud detsember 2016</t>
  </si>
  <si>
    <t>Dan Prits Vanemtugiisiku töötasu TA sotsiaalmaks detsember 2016</t>
  </si>
  <si>
    <t>Dan Prits Vanemtugiisiku töötasu TA töötuskindlustusmaks detsember 2016</t>
  </si>
  <si>
    <t>AMIF-PL-KOOBAK-12-2016</t>
  </si>
  <si>
    <t>Jana Koobak Tugiisiku töötasu november-detsember 2016</t>
  </si>
  <si>
    <t>Jana Koobak Tugiisiku töötasust kinnipeetud maksud november-detsember 2016</t>
  </si>
  <si>
    <t>Jana Koobak Tugiisiku töötasu TA sotsiaalmaks november-detsember 2016</t>
  </si>
  <si>
    <t>Jana Koobak Tugiisiku töötasu TA töötuskindlustusmaks november-detsember 2016</t>
  </si>
  <si>
    <t>AMIF-PL-RAIGO-7-2016</t>
  </si>
  <si>
    <t>Kadri Raigo Tugiisiku töötasu juuli 2016</t>
  </si>
  <si>
    <t>Kadri Raigo Tugiisiku töötasust kinnipeetud maksud juuli 2016</t>
  </si>
  <si>
    <t>Kadri Raigo Tugiisiku töötasu TA sotsiaalmaks juuli 2016</t>
  </si>
  <si>
    <t>Kadri Raigo Tugiisiku töötasu TA töötuskindlustusmaks juuli 2016</t>
  </si>
  <si>
    <t>AMIF-PL-RAIGO-8-2016</t>
  </si>
  <si>
    <t>Kadri Raigo Tugiisiku töötasu august 2016</t>
  </si>
  <si>
    <t>Kadri Raigo Tugiisiku töötasust kinnipeetud maksud august 2016</t>
  </si>
  <si>
    <t>Kadri Raigo Tugiisiku töötasu TA sotsiaalmaks august 2016</t>
  </si>
  <si>
    <t>Kadri Raigo Tugiisiku töötasu TA töötuskindlustusmaks august 2016</t>
  </si>
  <si>
    <t>AMIF-PL-RAIGO-10-2016</t>
  </si>
  <si>
    <t>Kadri Raigo Tugiisiku töötasu september-oktoober 2016</t>
  </si>
  <si>
    <t>Kadri Raigo Tugiisiku töötasust kinnipeetud maksud september-oktoober 2016</t>
  </si>
  <si>
    <t>Kadri Raigo Tugiisiku töötasu TA sotsiaalmaks september-oktoober 2016</t>
  </si>
  <si>
    <t>Kadri Raigo Tugiisiku töötasu TA töötuskindlustusmaks september-oktoober 2016</t>
  </si>
  <si>
    <t>AMIF-PL-RAIGO-12-2016</t>
  </si>
  <si>
    <t>Kadri Raigo Tugiisiku töötasu november-detsember 2016</t>
  </si>
  <si>
    <t>Kadri Raigo Tugiisiku töötasust kinnipeetud maksud november-detsember 2016</t>
  </si>
  <si>
    <t>Kadri Raigo Tugiisiku töötasu TA sotsiaalmaks november-detsember 2016</t>
  </si>
  <si>
    <t>Kadri Raigo Tugiisiku töötasu TA töötuskindlustusmaks november-detsember 2016</t>
  </si>
  <si>
    <t>AMIF-PL-PAIDE-9-2016</t>
  </si>
  <si>
    <t>AMIF-PL-PAIDE-10-2016</t>
  </si>
  <si>
    <t>Laura Paide Tugiisiku töötasu september 2016</t>
  </si>
  <si>
    <t>Laura Paide Tugiisiku töötasust kinnipeetud maksud september 2016</t>
  </si>
  <si>
    <t>Laura Paide Tugiisiku töötasu TA sotsiaalmaks september 2016</t>
  </si>
  <si>
    <t>Laura Paide Tugiisiku töötasu TA töötuskindlustusmaks september 2016</t>
  </si>
  <si>
    <t>Laura Paide Tugiisiku töötasu oktoober 2016</t>
  </si>
  <si>
    <t>Laura Paide Tugiisiku töötasust kinnipeetud maksud oktoober 2016</t>
  </si>
  <si>
    <t>Laura Paide Tugiisiku töötasu TA sotsiaalmaks oktoober 2016</t>
  </si>
  <si>
    <t>Laura Paide Tugiisiku töötasu TA töötuskindlustusmaks oktoober 2016</t>
  </si>
  <si>
    <t>Laura Paide Tugiisiku töötasu november 2016</t>
  </si>
  <si>
    <t>Laura Paide Tugiisiku töötasust kinnipeetud maksud november 2016</t>
  </si>
  <si>
    <t>Laura Paide Tugiisiku töötasu TA sotsiaalmaks november 2016</t>
  </si>
  <si>
    <t>Laura Paide Tugiisiku töötasu TA töötuskindlustusmaks november 2016</t>
  </si>
  <si>
    <t>AMIF-PL-PAIDE-11-2016</t>
  </si>
  <si>
    <t>AMIF-PL-NOORKÕIV-2016</t>
  </si>
  <si>
    <t>Maarja Viktoria Noorkõiv Tugiisiku töötasu november 2016</t>
  </si>
  <si>
    <t>Maarja Viktoria Noorkõiv Tugiisiku töötasust kinnipeetud maksud november 2016</t>
  </si>
  <si>
    <t>Maarja Viktoria Noorkõiv Tugiisiku töötasu TA sotsiaalmaks november 2016</t>
  </si>
  <si>
    <t>Maarja Viktoria Noorkõiv Tugiisiku töötasu TA töötuskindlustusmaks november 2016</t>
  </si>
  <si>
    <t>AMIF-PL-ERIN-9-2016</t>
  </si>
  <si>
    <t>Maie Erin Tugiisiku töötasu september 2016</t>
  </si>
  <si>
    <t>Maie Erin Tugiisiku töötasust kinnipeetud maksud september 2016</t>
  </si>
  <si>
    <t>Maie Erin Tugiisiku töötasu TA sotsiaalmaks september 2016</t>
  </si>
  <si>
    <t>Maie Erin Tugiisiku töötasu TA töötuskindlustusmaks september 2016</t>
  </si>
  <si>
    <t>AMIF-PL-ERIN-10-2016</t>
  </si>
  <si>
    <t>Maie Erin Tugiisiku töötasu oktoober 2016</t>
  </si>
  <si>
    <t>Maie Erin Tugiisiku töötasust kinnipeetud maksud oktoober 2016</t>
  </si>
  <si>
    <t>Maie Erin Tugiisiku töötasu TA sotsiaalmaks oktoober 2016</t>
  </si>
  <si>
    <t>Maie Erin Tugiisiku töötasu TA töötuskindlustusmaks oktoober 2016</t>
  </si>
  <si>
    <t>Maie Erin Tugiisiku töötasu november 2016</t>
  </si>
  <si>
    <t>Maie Erin Tugiisiku töötasust kinnipeetud maksud november 2016</t>
  </si>
  <si>
    <t>Maie Erin Tugiisiku töötasu TA sotsiaalmaks november 2016</t>
  </si>
  <si>
    <t>Maie Erin Tugiisiku töötasu TA töötuskindlustusmaks november 2016</t>
  </si>
  <si>
    <t>AMIF-PL-ERIN-11-2016</t>
  </si>
  <si>
    <t>Maie Erin Tugiisiku töötasu detsember 2016</t>
  </si>
  <si>
    <t>Maie Erin Tugiisiku töötasust kinnipeetud maksud detsember 2016</t>
  </si>
  <si>
    <t>Maie Erin Tugiisiku töötasu TA sotsiaalmaks detsember 2016</t>
  </si>
  <si>
    <t>Maie Erin Tugiisiku töötasu TA töötuskindlustusmaks detsember 2016</t>
  </si>
  <si>
    <t>AMIF-PL-ERIN-12-2016</t>
  </si>
  <si>
    <t>AMIF-PL-DIŚLIS-7-2016</t>
  </si>
  <si>
    <t>Martin Diślis Tugiisiku töötasu juuli 2016</t>
  </si>
  <si>
    <t>Martin Diślis Tugiisiku töötasust kinnipeetud maksud juuli 2016</t>
  </si>
  <si>
    <t>Martin Diślis Tugiisiku töötasu TA sotsiaalmaks juuli 2016</t>
  </si>
  <si>
    <t>Martin Diślis Tugiisiku töötasu TA töötuskindlustusmaks juuli 2016</t>
  </si>
  <si>
    <t>AMIF-PL-DIŚLIS-9-2016</t>
  </si>
  <si>
    <t>17.10.2016; 04.08.2016</t>
  </si>
  <si>
    <t>Martin Diślis Tugiisiku töötasu august-september 2016</t>
  </si>
  <si>
    <t>Martin Diślis Tugiisiku töötasust kinnipeetud maksud august-september 2016</t>
  </si>
  <si>
    <t>Martin Diślis Tugiisiku töötasu TA sotsiaalmaks august-september 2016</t>
  </si>
  <si>
    <t>Martin Diślis Tugiisiku töötasu TA töötuskindlustusmaks august-september 2016</t>
  </si>
  <si>
    <t>AMIF-PL-DIŚLIS-10-2016</t>
  </si>
  <si>
    <t>Martin Diślis Tugiisiku töötasu oktoober 2016</t>
  </si>
  <si>
    <t>Martin Diślis Tugiisiku töötasust kinnipeetud maksud oktoober 2016</t>
  </si>
  <si>
    <t>Martin Diślis Tugiisiku töötasu TA sotsiaalmaks oktoober 2016</t>
  </si>
  <si>
    <t>Martin Diślis Tugiisiku töötasu TA töötuskindlustusmaks oktoober 2016</t>
  </si>
  <si>
    <t>AMIF-PL-DIŚLIS-11-2016</t>
  </si>
  <si>
    <t>Martin Diślis Tugiisiku töötasu november 2016</t>
  </si>
  <si>
    <t>Martin Diślis Tugiisiku töötasust kinnipeetud maksud november 2016</t>
  </si>
  <si>
    <t>Martin Diślis Tugiisiku töötasu TA sotsiaalmaks november 2016</t>
  </si>
  <si>
    <t>Martin Diślis Tugiisiku töötasu TA töötuskindlustusmaks november 2016</t>
  </si>
  <si>
    <t>AMIF-PL-JABBAR-12-2016</t>
  </si>
  <si>
    <t>Mohamad H. Jabbar Kaasaja töötasu detsember 2016</t>
  </si>
  <si>
    <t>Mohamad H. Jabbar Kaasaja töötasust kinnipeetud maksud detsember 2016</t>
  </si>
  <si>
    <t>Mohamad H. Jabbar Kaasaja töötasu TA sotsiaalmaks detsember 2016</t>
  </si>
  <si>
    <t>Mohamad H. Jabbar Kaasaja töötasu TA töötuskindlustusmaks detsember 2016</t>
  </si>
  <si>
    <t>AMIF-PL-KÜTT-7-2016</t>
  </si>
  <si>
    <t>Piret Kütt Tugiisiku töötasu juuli 2016</t>
  </si>
  <si>
    <t>Piret Kütt Tugiisiku töötasust kinnipeetud maksud juuli 2016</t>
  </si>
  <si>
    <t>Piret Kütt Tugiisiku töötasu TA sotsiaalmaks juuli 2016</t>
  </si>
  <si>
    <t>Piret Kütt Tugiisiku töötasu TA töötuskindlustusmaks juuli 2016</t>
  </si>
  <si>
    <t>AMIF-PL-KÜTT-8-2016</t>
  </si>
  <si>
    <t>Piret Kütt Tugiisiku töötasu august 2016</t>
  </si>
  <si>
    <t>Piret Kütt Tugiisiku töötasust kinnipeetud maksud august 2016</t>
  </si>
  <si>
    <t>Piret Kütt Tugiisiku töötasu TA sotsiaalmaks august 2016</t>
  </si>
  <si>
    <t>Piret Kütt Tugiisiku töötasu TA töötuskindlustusmaks august 2016</t>
  </si>
  <si>
    <t>Piret Kütt Tugiisiku töötasu september 2016</t>
  </si>
  <si>
    <t>Piret Kütt Tugiisiku töötasust kinnipeetud maksud september 2016</t>
  </si>
  <si>
    <t>Piret Kütt Tugiisiku töötasu TA sotsiaalmaks september 2016</t>
  </si>
  <si>
    <t>Piret Kütt Tugiisiku töötasu TA töötuskindlustusmaks september 2016</t>
  </si>
  <si>
    <t>AMIF-PL-KÜTT-9-2016</t>
  </si>
  <si>
    <t>AMIF-PL-KÜTT-10-2016</t>
  </si>
  <si>
    <t>Piret Kütt Tugiisiku töötasu oktoober 2016</t>
  </si>
  <si>
    <t>Piret Kütt Tugiisiku töötasust kinnipeetud maksud oktoober 2016</t>
  </si>
  <si>
    <t>Piret Kütt Tugiisiku töötasu TA sotsiaalmaks oktoober 2016</t>
  </si>
  <si>
    <t>Piret Kütt Tugiisiku töötasu TA töötuskindlustusmaks oktoober 2016</t>
  </si>
  <si>
    <t>AMIF-PL-KÜTT-11-2016</t>
  </si>
  <si>
    <t>Piret Kütt Tugiisiku töötasu november 2016</t>
  </si>
  <si>
    <t>Piret Kütt Tugiisiku töötasust kinnipeetud maksud november 2016</t>
  </si>
  <si>
    <t>Piret Kütt Tugiisiku töötasu TA sotsiaalmaks november 2016</t>
  </si>
  <si>
    <t>Piret Kütt Tugiisiku töötasu TA töötuskindlustusmaks november 2016</t>
  </si>
  <si>
    <t>AMIF-PL-KÜTT-12-2016</t>
  </si>
  <si>
    <t>Piret Kütt Tugiisiku töötasu detsember 2016</t>
  </si>
  <si>
    <t>Piret Kütt Tugiisiku töötasust kinnipeetud maksud detsember 2016</t>
  </si>
  <si>
    <t>Piret Kütt Tugiisiku töötasu TA sotsiaalmaks detsember 2016</t>
  </si>
  <si>
    <t>Piret Kütt Tugiisiku töötasu TA töötuskindlustusmaks detsember 2016</t>
  </si>
  <si>
    <t>AMIF-PL-VÄLMANN-12-2016</t>
  </si>
  <si>
    <t>Sirje Vällmann Tugiisiku töötasu 01.10-19.12.2016</t>
  </si>
  <si>
    <t>Sirje Vällmann Tugiisiku töötasust kinnipeetud maksud 01.10-19.12.2016</t>
  </si>
  <si>
    <t>Sirje Vällmann Tugiisiku töötasu TA sotsiaalmaks 01.10-19.12.2016</t>
  </si>
  <si>
    <t>Sirje Vällmann Tugiisiku töötasu TA töötuskindlustusmaks 01.10-19.12.2016</t>
  </si>
  <si>
    <t>AMIF-PL-ROŚTŚUPKINA-8-2016</t>
  </si>
  <si>
    <t>Svetlana Rośtśupkina Tugiisiku töötasu august 2016</t>
  </si>
  <si>
    <t>Svetlana Rośtśupkina Tugiisiku töötasust kinnipeetud maksud august 2016</t>
  </si>
  <si>
    <t>Svetlana Rośtśupkina Tugiisiku töötasu TA sotsiaalmaks august 2016</t>
  </si>
  <si>
    <t>Svetlana Rośtśupkina Tugiisiku töötasu TA töötuskindlustusmaks august 2016</t>
  </si>
  <si>
    <t>AMIF-PL-ROŚTŚUPKINA-9-2016</t>
  </si>
  <si>
    <t>Svetlana Rośtśupkina Tugiisiku töötasu september 2016</t>
  </si>
  <si>
    <t>Svetlana Rośtśupkina Tugiisiku töötasust kinnipeetud maksud september 2016</t>
  </si>
  <si>
    <t>Svetlana Rośtśupkina Tugiisiku töötasu TA sotsiaalmaks september 2016</t>
  </si>
  <si>
    <t>Svetlana Rośtśupkina Tugiisiku töötasu TA töötuskindlustusmaks september 2016</t>
  </si>
  <si>
    <t>Svetlana Rośtśupkina Tugiisiku töötasu oktoober 2016</t>
  </si>
  <si>
    <t>Svetlana Rośtśupkina Tugiisiku töötasust kinnipeetud maksud oktoober 2016</t>
  </si>
  <si>
    <t>Svetlana Rośtśupkina Tugiisiku töötasu TA sotsiaalmaks oktoober 2016</t>
  </si>
  <si>
    <t>Svetlana Rośtśupkina Tugiisiku töötasu TA töötuskindlustusmaks oktoober 2016</t>
  </si>
  <si>
    <t>AMIF-PL-ROŚTŚUPKINA-10-2016</t>
  </si>
  <si>
    <t>AMIF-PL-ROŚTŚUPKINA-11-2016</t>
  </si>
  <si>
    <t>Svetlana Rośtśupkina Tugiisiku töötasu november 2016</t>
  </si>
  <si>
    <t>Svetlana Rośtśupkina Tugiisiku töötasust kinnipeetud maksud november 2016</t>
  </si>
  <si>
    <t>Svetlana Rośtśupkina Tugiisiku töötasu TA sotsiaalmaks november 2016</t>
  </si>
  <si>
    <t>Svetlana Rośtśupkina Tugiisiku töötasu TA töötuskindlustusmaks november 2016</t>
  </si>
  <si>
    <t>AMIF-PL-ROŚTŚUPKINA-12-2016</t>
  </si>
  <si>
    <t>Svetlana Rośtśupkina Tugiisiku töötasu detsember 2016</t>
  </si>
  <si>
    <t>Svetlana Rośtśupkina Tugiisiku töötasust kinnipeetud maksud detsember 2016</t>
  </si>
  <si>
    <t>Svetlana Rośtśupkina Tugiisiku töötasu TA sotsiaalmaks detsember 2016</t>
  </si>
  <si>
    <t>Svetlana Rośtśupkina Tugiisiku töötasu TA töötuskindlustusmaks detsember 2016</t>
  </si>
  <si>
    <t>Jameela Prits Suuline tõlge 01.09-17.12.2016 töötasu</t>
  </si>
  <si>
    <t>Jameela Prits Suuline tõlge 01.09-17.12.2016 töötasust kinnipeetud maksud</t>
  </si>
  <si>
    <t>Jameela Prits Suuline tõlge 01.09-17.12.2016 töötasu TA sotsiaalmaks</t>
  </si>
  <si>
    <t>Jameela Prits Suuline tõlge 01.09-17.12.2016 töötasu TA töötuskindlustusmaks</t>
  </si>
  <si>
    <t>AMIF-PL-ELBASHATLY-9-2016</t>
  </si>
  <si>
    <t>17.10.2016; 07.11.2016</t>
  </si>
  <si>
    <t>Kamel Elbashatly Suuline tõlge september 2016 töötasu</t>
  </si>
  <si>
    <t>Kamel Elbashatly Suuline tõlge september 2016 töötasust kinnipeetud maksud</t>
  </si>
  <si>
    <t>Kamel Elbashatly Suuline tõlge september 2016 töötasu TA sotsiaalmaks</t>
  </si>
  <si>
    <t>Kamel Elbashatly Suuline tõlge september 2016 töötasu TA töötuskindlustusmaks</t>
  </si>
  <si>
    <t>AMIF-PL-ELBASHATLY-10-2016</t>
  </si>
  <si>
    <t>Kamel Elbashatly Suuline tõlge oktoober 2016 töötasu</t>
  </si>
  <si>
    <t>Kamel Elbashatly Suuline tõlge oktoober 2016 töötasust kinnipeetud maksud</t>
  </si>
  <si>
    <t>Kamel Elbashatly Suuline tõlge oktoober 2016 töötasu TA sotsiaalmaks</t>
  </si>
  <si>
    <t>Kamel Elbashatly Suuline tõlge oktoober 2016 töötasu TA töötuskindlustusmaks</t>
  </si>
  <si>
    <t>AMIF-PL-ELBASHATLY-12-2016</t>
  </si>
  <si>
    <t>Kamel Elbashatly Suuline tõlge 02-03.11.2016 töötasu</t>
  </si>
  <si>
    <t>Kamel Elbashatly Suuline tõlge 02-03.11.2016 töötasust kinnipeetud maksud</t>
  </si>
  <si>
    <t>Kamel Elbashatly Suuline tõlge 02-03.11.2016 töötasu TA sotsiaalmaks</t>
  </si>
  <si>
    <t>Kamel Elbashatly Suuline tõlge 02-03.11.2016 töötasu TA töötuskindlustusmaks</t>
  </si>
  <si>
    <t>AMIF-PL-MAKHMUTOVA-10-2016</t>
  </si>
  <si>
    <t>Liya Makhmutova Suuline tõlge oktoober 2016 töötasu</t>
  </si>
  <si>
    <t>Liya Makhmutova Suuline tõlge oktoober 2016 töötasust kinnipeetud maksud</t>
  </si>
  <si>
    <t>Liya Makhmutova Suuline tõlge oktoober 2016 töötasu TA sotsiaalmaks</t>
  </si>
  <si>
    <t>Liya Makhmutova Suuline tõlge oktoober 2016 töötasu TA töötuskindlustusmaks</t>
  </si>
  <si>
    <t>AMIF-PL-9/1-2016</t>
  </si>
  <si>
    <t>Mohammad Jabbar Suuline tõlge 22.08.2016 töötasu</t>
  </si>
  <si>
    <t>Mohammad Jabbar Suuline tõlge 22.08.2016 töötasust kinnipeetud maksud</t>
  </si>
  <si>
    <t>Mohammad Jabbar Suuline tõlge 22.08.2016 töötasu TA sotsiaalmaks</t>
  </si>
  <si>
    <t>Mohammad Jabbar Suuline tõlge 22.08.2016 töötasu TA töötuskindlustusmaks</t>
  </si>
  <si>
    <t>Tugiisikute grupisupervisiooni kohvipaus 10.12.2016 Juhan Saharovi kuluaruanne</t>
  </si>
  <si>
    <t>Tugiisikute grupisupervisiooni kohvipaus 15.10.2016 Jameela Prits kuluaruanne</t>
  </si>
  <si>
    <t>Tugiisikute grupisupervisioon 15.10.2016</t>
  </si>
  <si>
    <t>EELK Konsistoorium</t>
  </si>
  <si>
    <t>Tugiisikute grupisupervisioon 10.12.2016</t>
  </si>
  <si>
    <t>01.07.2015-31.12.2016</t>
  </si>
  <si>
    <t>Rapo AS</t>
  </si>
  <si>
    <t>2505706</t>
  </si>
  <si>
    <t>2507120</t>
  </si>
  <si>
    <t>Tugiisikute baaskoolituse koolitusmaterjalid 26.09-15.10.2015</t>
  </si>
  <si>
    <t>Tugiisikute baaskoolituse koolitusmaterjalid perioodil 26.09-15.10.2015</t>
  </si>
  <si>
    <t>41.</t>
  </si>
  <si>
    <t>42.</t>
  </si>
  <si>
    <t>43.</t>
  </si>
  <si>
    <t>Käesolevaga, võttes aluseks toetuslepingu punktid 4.1.2.5 ja 4.1.2.6, taotlen AMIF toetuse 49 668,00 euro ja kaasfinantseeringu 16 556,00 euro eraldamist lepingu punktis 4.2 nimetatud kontole.</t>
  </si>
  <si>
    <t>Tegevuse kulukirjeldus ja arvestus</t>
  </si>
  <si>
    <t>Otsesed kulud</t>
  </si>
  <si>
    <t>1.1</t>
  </si>
  <si>
    <t>Projektijuhtimise otsene personalikulu</t>
  </si>
  <si>
    <t>1.2</t>
  </si>
  <si>
    <t>Tegevus 2: koolitus</t>
  </si>
  <si>
    <t>1.2.1</t>
  </si>
  <si>
    <t>Psühholoogiline ettevalmistus tööotsinguks koolitaja töötasu</t>
  </si>
  <si>
    <t>1.2.2</t>
  </si>
  <si>
    <t>Arvuti tööotsingul koolitaja töötasu</t>
  </si>
  <si>
    <t>1.2.3</t>
  </si>
  <si>
    <t>1.2.4</t>
  </si>
  <si>
    <t>Tööklubi koolitaja töötasu</t>
  </si>
  <si>
    <t>1.2.5</t>
  </si>
  <si>
    <t>Tööintervjuu treening</t>
  </si>
  <si>
    <t>1.2.6</t>
  </si>
  <si>
    <t>Tööelu planeerimine ja suhted töökohal</t>
  </si>
  <si>
    <t>1.2.7</t>
  </si>
  <si>
    <t>Koolitusruumi rent</t>
  </si>
  <si>
    <t>1.2.8</t>
  </si>
  <si>
    <t>Arvutiklassi rent</t>
  </si>
  <si>
    <t>1.2.9</t>
  </si>
  <si>
    <t>Koolitusmaterjalid ja -vahendid</t>
  </si>
  <si>
    <t>1.2.10</t>
  </si>
  <si>
    <t>Lõunasöök koolitusel</t>
  </si>
  <si>
    <t>1.2.11</t>
  </si>
  <si>
    <t>Kohvipausid koolitusel</t>
  </si>
  <si>
    <t>1.2.12</t>
  </si>
  <si>
    <t xml:space="preserve">Sõidutoetus koolitusel </t>
  </si>
  <si>
    <t>1.2.13</t>
  </si>
  <si>
    <t>Stipendium koolitusel</t>
  </si>
  <si>
    <t>1.2.14</t>
  </si>
  <si>
    <t>Lapsehoiuteenus koolituse ajal</t>
  </si>
  <si>
    <t>1.4</t>
  </si>
  <si>
    <t>Tegevus 2: tööklubi</t>
  </si>
  <si>
    <t>1.4.1</t>
  </si>
  <si>
    <t>Koolitusruumi rent tööklubiks</t>
  </si>
  <si>
    <t>1.4.2</t>
  </si>
  <si>
    <t>Kohvipausid tööklubis</t>
  </si>
  <si>
    <t>1.4.3</t>
  </si>
  <si>
    <t xml:space="preserve">Sõidutoetus tööklubis </t>
  </si>
  <si>
    <t>1.4.4</t>
  </si>
  <si>
    <t>Lapsehoiuteenus tööklubi ajal</t>
  </si>
  <si>
    <t>Nõustajate töötasu</t>
  </si>
  <si>
    <t>Koolitusruumi rent koolituse "Arvuti tööotsingul" läbiviimiseks - igale grupile 20 tundi, kokku 2 gruppi. Vastavalt ruumirendi turult kogutud andmetele on sobiva arvutiklassi rendihind 35 eurot tunnis. Koolitusruum peab vastama kaasaegse arvutiklassi tingimustele ning lektorite soovitud vajadustele (vastav riist- ja tarkvara).
Kuluarvestus seega: 20 tundi x 2 gruppi x 35 eurot</t>
  </si>
  <si>
    <t>Tartu</t>
  </si>
  <si>
    <t>Koordinaator</t>
  </si>
  <si>
    <t>Ühe ürituse kogukulu</t>
  </si>
  <si>
    <t>Sagedus kuu vältelt (viimased 9)</t>
  </si>
  <si>
    <t>Kogukulu viimased 9 kuud</t>
  </si>
  <si>
    <t>Palgakulu</t>
  </si>
  <si>
    <t>Linnade kogukulud</t>
  </si>
  <si>
    <t>Kõik kokku</t>
  </si>
  <si>
    <t>Loovteraapia sessioonid - töötasu</t>
  </si>
  <si>
    <t>Sagedus kuu vältelt (esimene kuu)</t>
  </si>
  <si>
    <t>Kogukulu esimene kuu</t>
  </si>
  <si>
    <t>Töökultuur ja -tavad koolitaja töötasu</t>
  </si>
  <si>
    <t>Koolituse osa "Töökultuur ja -tavad" tööjõukulu, sh kõik maksud (tulumaks, sotsiaalmaks, töötuskindlustus, kogumispension). Kokku moodustatakse 2 gruppi, koolituse antud osa ühele grupile kestab 16 tundi, vastavalt koolitusturul kogutud hindadele on eeldatav tunnihind koolitusel 65 eurot. Töötasu arvestades on silmas peetud, et  koolituse läbiviijal peab olema tööõigusalase lektorina töötamise kogemus, soovitavalt kokkupuude antud sihtgrupiga töötamisel ning oskus ka praktilisel tasandil tööõigusteemasid käsitleda ning grupiliikmete kogemustel põhinevatele juhtumitele lahenduskäike pakkuda.
Kuluarvestus seega: 2 gruppi x 16 tundi x 65 eurot</t>
  </si>
  <si>
    <t>Kokku on planeeritud 150 tundi nõustamisteenuseid, ühe nõustamisteenuse tunnihind on  keskmiselt 45 eurot vastavalt nõustamisturul kogutud hindadele (sh kõik töötasu maksud - sotsiaalmaks, tulumaks, töötuskindlustus, kogumispension). Arvestatud on, et võlanõustamise ning sõltuvusnõustamisega tegelevaid spetsialiste on piirkonnas turul vaid üksikuid, mistõttu nende turuhind võib kujuneda suhteliselt kõrgemaks võrreldes teiste nõustamisteenustega. 
Kuluarvestus seega: 150 tundi x 45 eurot tund</t>
  </si>
  <si>
    <t>Tööotsingu tugiteenus</t>
  </si>
  <si>
    <t>Sotsiaalse integratsiooni tugiteenus</t>
  </si>
  <si>
    <t>Kohanemis tugiteenus</t>
  </si>
  <si>
    <t>Tõlke kulud</t>
  </si>
  <si>
    <t>Tööotsignu moodulite tõlge ja projektijuhi tõlge. Lisaks sellele kohanemis moodulite tõlge</t>
  </si>
  <si>
    <t>Kogukulu</t>
  </si>
  <si>
    <t>Järgi</t>
  </si>
  <si>
    <t>Tööpraktika juhendamistasu</t>
  </si>
  <si>
    <t>Sõidutoetus tööpraktikal</t>
  </si>
  <si>
    <t>Stipendium tööpraktikal</t>
  </si>
  <si>
    <t>Lapsehoiuteenus tööpraktikal</t>
  </si>
  <si>
    <t>1.5</t>
  </si>
  <si>
    <t>Projektis on ette nähtud lapsehoiuteenuse korraldamine projektis osalevale sihtrühma liikmele, kui tööpraktikal osalemise takistuseks on hoolduskoormus lapse hoidmisel. Lapsehoiuteenuse tellimine toimub pakkujatelt, kes omavad vastavat tegevusluba. Lapsehoiuteenust on osalejatel võimalik saada vaid nendel päevadel, mil osaletakse reaalselt tööpraktikal.
Arvestatud on, et projekti jooksul 3 inimest vajavad 18-l tööpraktika päeval lapsehoidu. Lapsehoiu päeva hind on vastavalt kogutud turuhindadele keskmiselt 15 eurot päev (sh toitlustus ja muud kulud).
Kuluarvestus seega: 3 inimest x 18 praktikapäeva x 15 eurot</t>
  </si>
  <si>
    <t>Tegevus 3: tööpraktika</t>
  </si>
  <si>
    <t>Projektis on ette nähtud stipendiumi maksmine tööpraktikal reaalselt osaletud päevade eest. Stipendiumi maksmiseks on kehtestatud fikseeritud päevamäär (3,84 eurot). Arvestuslikult makstakse 55-le inimesele stipendiumit 30-l tööpraktika päeval.
Kuluarvestus seega: 8 inimest x 30 praktikapäeva x 3,84 eurot</t>
  </si>
  <si>
    <t>Tööotsingu tugiteenus koosneb</t>
  </si>
  <si>
    <t>Kõik kokku aga ilma kogukoordinaatorita</t>
  </si>
  <si>
    <t>Kokku üritusi</t>
  </si>
  <si>
    <t>Ühe ürituse maksumus</t>
  </si>
  <si>
    <t>Life-skills sessioonid - töötasu</t>
  </si>
  <si>
    <t>Ruumi rent</t>
  </si>
  <si>
    <r>
      <t xml:space="preserve">Projektijuht vastutab projekti tulemuslikkuse eest ja töötab koormusega 0,5. Projektijuht peab olema võimeline koordineerima ja korraldama enam kui 30-ne liikmelise meeskonna tööd (lektorid, nõustajad, tööklubi juhendajad, tugiisikud, superviisor, raamatupidaja), vastutama suhete eest mitmete koostööpartneriga  (praktikapartnereid, toitlustaja(d), omavalitsused, Töötukassa, teised MTÜd ja abiasutused piirkonnas). Projektijuhi ülesanded: sihtrühma leidmine ja motiveerimine projektiga liituma (koostööpartnerite ja teiste abiga); koolitusgruppide komplekteerimine; projektimeeskonna töö koordineerimine ja jooksvate probleemide lahendamine (sh tugiisikutele esmase nõu andmine); ajakavade koostamine ja kokkulepped lektoritega, klassidega, toitlustaja(te)ga;  koolitusvahendite ja materjalide komplekteerimine; praktikakohtade leidmine, projektidokumentatsiooni koostamine ja korrashoid; hinnapakkumiste võtmine; kuulutuste ja teenuste infolehtede koostamine ja levitamine; infopäevade korraldamine; jooksev infokorraldus koostööpartnerite ja lepingupartneritega; aruandlus ja muud  jooksvad tööd. Projektijuhi töö on tähtajaline (mis samuti mõjutab tööturul töötasu suurust).  
</t>
    </r>
    <r>
      <rPr>
        <b/>
        <sz val="11"/>
        <color theme="1"/>
        <rFont val="Calibri"/>
        <family val="2"/>
        <charset val="186"/>
        <scheme val="minor"/>
      </rPr>
      <t>Kuluarvestus: 9 kuud x  805 eurot kuus ehk palgafond kõigi maksudega.</t>
    </r>
    <r>
      <rPr>
        <sz val="11"/>
        <color theme="1"/>
        <rFont val="Calibri"/>
        <family val="2"/>
        <charset val="186"/>
        <scheme val="minor"/>
      </rPr>
      <t xml:space="preserve"> 
</t>
    </r>
  </si>
  <si>
    <r>
      <t xml:space="preserve">Koolituse osa "Psühholoogiline ettevalmistus tööotsinguks" tööjõukulu, sh kõik maksud (tulumaks, sotsiaalmaks, töötuskindlustus, kogumispension). Kokku moodustatakse 2 gruppi, koolituse antud osa ühele grupile kestab 41 tundi, vastavalt koolitusturul kogutud hinnainfole on eeldatav tunnihind koolitusel 65 eurot. Töötasu arvestades on silmas peetud, et  koolituse eesmärkide täitmiseks ning  keerulise sihtgrupi puhul heade grupisuhete ning toimiva grupitöö hoidmiseks (et realiseerida grupitöö eelised) on vajalik põhjalike koolitamiskogemustega lektorit.
</t>
    </r>
    <r>
      <rPr>
        <b/>
        <sz val="11"/>
        <color theme="1"/>
        <rFont val="Calibri"/>
        <family val="2"/>
        <charset val="186"/>
        <scheme val="minor"/>
      </rPr>
      <t>Kuluarvestus seega: 2 gruppi x 41 tundi x 65 eurot</t>
    </r>
  </si>
  <si>
    <t>Koolituse osa "Arvuti tööotsingul" tööjõukulu, sh kõik maksud (tulumaks, sotsiaalmaks, töötuskindlustus, kogumispension). Kokku moodustatakse 2 gruppi, koolituse antud osa ühele grupile kestab 20 tundi, vastavalt koolitusturul kogutud hindadele on eeldatav tunnihind koolitusel 44 eurot. Töötasu arvestades on silmas peetud, et lektoril peab olema võimekus korraga töötada grupi liikmetega, kellel on erinev arvutioskuste ning keeletase.
Kuluarvestus seega: 2 gruppi x 20 tundi x 44 eurot</t>
  </si>
  <si>
    <t>Tööklubi läbiviimise tööjõukulu, sh kõik maksud (tulumaks, sotsiaalmaks, töötuskindlustus, kogumispension). Kokku moodustatakse 2 gruppi, tööklubi ühele grupile kestab 30 tundi (´a 3 tundi), vastavalt koolitusturul kogutud hindadele on eeldatav tunnihind koolitusel 65 eurot. Töötasu arvestades on silmas peetud, et tööklubi läbiviijal peavad olema spetsiifilised oskused ja ettevalmistus, omandatud teadmised JMK poolt väljatöötatud tööklubi meetodist, oskus keerulise sihtgrupi puhul gruppi koos hoida ning motiveerida.
Kuluarvestus seega: 2 gruppi x 30 tundi x 65 eurot</t>
  </si>
  <si>
    <t>Koolituse osa "Tööintervjuu treening" maksumus (lektori tasu). Kokku moodustatakse 2 gruppi, koolituse antud osa ühele grupile kestab 19 tundi, vastavalt koolitusturul kogutud hindadele on eeldatav tunnihind koolitusel 45 eurot. Töötasu arvestades on silmas peetud, et  koolituse saab läbi viia videotreeneri oskuste ja kogemustega lektor.
Kuluarvestus seega: 2 gruppi x 19 tundi x 65 eurot</t>
  </si>
  <si>
    <t>Koolituse osa "Tööelu planeerimine ja suhted töökohal" maksumus (lektori tasu). Kokku moodustatakse 2 gruppi, koolituse antud osa ühele grupile kestab 16 tundi, vastavalt koolitusturul kogutud hindadele on eeldatav tunnihind koolitusel 65 eurot.  Töötasu arvestades on silmas peetud, et  koolituse eesmärkide täitmiseks ning  keerulise sihtgrupi puhul heade grupisuhete ning toimiva grupitöö hoidmiseks antud psühholoogiliste teemadega tegelemisel on vajalik põhjalike koolitamiskogemustega lektorit
Kuluarvestus seega: 2 gruppi x 16 tundi x 65 eurot</t>
  </si>
  <si>
    <t>Koolitusruumi rent koolituste "Psühholoogiline ettevalmistus tööotsinguks", "Tööõigus", "Tööintervjuu treening" ja "Tööelu planeerimine ja suhted töökohal" läbiviimiseks - igale grupile 80 tundi, kokku 2 gruppi. Vastavalt ruumirendi turult kogutud infole on sobiva koolitusruumi rendihind 20 eurot tunnis. Koolitusruum peab asuma kesklinna piirkonnas, et maaliinide bussilt tulnud inimesed jõuaksid mõistliku ajaga koolitusele. Koolitusruum peab vastama kaasaegse klassiruumi tingimustele ning lektorite soovitud vajadustele (valgus, avarus aktiivõppemeetoditeks, tahvel, piisav ruum kohvipausi paigutamiseks).
Kuluarvestus seega: 80 tundi x 2 gruppi x 20 eurot tund</t>
  </si>
  <si>
    <t xml:space="preserve">Koolitustsüklite käigus kasutatakse erinevaid õppevahendeid ja -materjale, sh pabertahvlid, markerid, rasvakriidid, pliiatsid, paberid, pastapliiatsid, mapid, tunnistuste paberid, infokandjad ja muud, mis on vajalikud aktiivõppemeetodite läbiviimiseks; samuti paljunduspaber ja tooner, mis on vajalik lektorite materjalidest paljunduste tegemiseks või printimiseks. Õppetöö- ja koolitusmaterjalid paljundatakse, trükitakse või prinditakse. Kulud õppetöö- ja koolitusmaterjalidele on arvestatud ühe koolitatava kohta keskmiselt 16 eurot. 
Kuluarvestus seega: 14 inimest x 16 eurot
</t>
  </si>
  <si>
    <t>Projekti raames on planeeritud koolitatavate toitlustamine. Lõunasööki pakutakse koolituse pikkadel koolituspäevadel (psühholoogiline ettevalmistus tööotsinguks, tööintervjuu treening, tööõigus, arvutikursus, tööelu planeerimine ja suhted töökohal). Lõunasöök tellitakse koolitusruumi või valitakse odavaim toitlustuskoht koolituskoha lähedal (nt arvutikursuse ajal). Arvestatud on, et projekti jooksul saavad lõunasöögi 14 inimest keskmiselt 17-l koolituspäeval, lõuna hind on 4 eurot (vastavalt toitlustusturul uuritud hinnainfole aastate 2016-2018 kohta). Lõunasöök tellitakse ainult konkreetsel koolituspäeval kohal olevatele inimestele.
Kuluarvestus seega: 14 inimest x 17 koolituspäeva x 4 eurot</t>
  </si>
  <si>
    <t>Koolitustel on planeeritud kohvipausid – pikematel koolituspäevadel on kaks kohvipausi päevas (psühholoogiline ettevalmistus tööotsinguks, tööintervjuu treening, tööõigus, tööelu planeerimine ja suhted töökohal) ning lühematel päevadel üks kohvipaus päevas (alla 6-tunnised koolituspäevad). Arvutikursuse ajal kohvipause ei toimu. Toitlustajaga sõlmitakse kokkulepe ühe kohvipausi maksumuses kogu grupile ning kohvipausi maksumus ei vähene, kui grupis on puudujaid (kohvipausil pakutav tuuakse kohale enne koolituse algust). Kohvipauside hind on arvestatud lähtuvalt odavamatest hindadest toitlustusturul (2016-2018). Kokku on 2 gruppi, igale grupile toimub koolituse jooksul 24 kohvipausi; 7-liikmelisele grupile maksab üks kohvipaus eeldatavalt 30 eurot.
Kuluarvestus seega: 2 gruppi x 24 kohvipausi x 30 eurot</t>
  </si>
  <si>
    <t>Projektis on ette nähtud sõidutoetuse maksmine koolituse ajal. Sõidutoetuse maksmiseks on kehtestatud fikseeritud ühikuhind - ühe kilomeetri kohta 0,11 €. Kulu arvutatakse koolitusel osaleja elukoha ja koolituse toimumise koha lühima vahemaa alusel edasi-tagasi sõidul. Arvutamisel kasutatakse saadaolevat interneti atlast (http://regio.ee või www.google.ee/maps). 
Kilomeetrite hulk on arvestatud lähtuvalt meie varasemast kogemusest seoses koolitusel osalevate inimeste sõiduvajadusega. Keskmine kaugus koolitusklassi jõudmiseks on arvestuslikult umbes 25 km
Kuluarvestus seega: 0,11 eurot x 25 km (edasi-tagasi sõit) x 17 koolituspäeva x 14 inimest</t>
  </si>
  <si>
    <t>Projektis on ette nähtud stipendiumi maksmine koolitlusel reaalselt osaletud päevade eest. Stipendiumi maksmiseks on kehtestatud fikseeritud päevamäär (3,84 eurot). Arvestuslikult makstakse 14-le inimesele stipendiumit 17-l koolituspäeval osalemise eest.
Kuluarvestus seega: 14 inimest x 17 koolituspäeva x 3,84 eurot</t>
  </si>
  <si>
    <t>Projektis on ette nähtud lapsehoiuteenuse korraldamine projektis osalevale sihtrühma liikmele, kui koolitusel osalemise takistuseks on hoolduskoormus lapse hoidmisel. Lapsehoiuteenuse tellimine toimub pakkujatelt, kes omavad vastavat tegevusluba. Lapsehoiuteenust on osalejatel võimalik saada vaid nendel päevadel, mil osaletakse reaalselt koolitusel.
Erinevatelt pakkujatelt teenuse ostmine on otstarbekas pidades silmas, et projekti tegevustes osalevad lapsevanemad elavad erinevates omavalitsustes ning nende kodule võib olla lähemal mõni sobiv teenusepakkuja. Lähtudes lapse huvidest on mõistlik lapsehoid korraldada võimalikult kodu lähedal. 
Arvestatud on, et projekti jooksul 10 inimest vajavad 17-l koolituspäeval lapsehoidu. Lapsehoiu päeva hind on vastavalt kogutud turuhindadele keskmiselt 15 eurot päev (sh toitlustus ja muud kulud).
Kuluarvestus seega: 10 inimest x 17 koolituspäeva x 15 eurot päevas</t>
  </si>
  <si>
    <t>Koolitusruumi rent tööklubi läbiviimiseks - igale grupile 30 tundi, kokku 2 gruppi. Vastavalt ruumirendi turult kogutud andmetele on sobiva koolitusruumi rendihind 15 eurot tunnis. Koolitusruum peab asuma kesklinna piirkonnas, et maaliinide bussilt tulnud inimesed jõuaksid mõistliku ajaga tööklubisse. Koolitusruum peab vastama kaasaegse klassiruumi tingimustele ning tööklubi juhendajate soovitud vajadustele (valgus, avarus aktiivõppemeetoditeks, tahvel, piisav ruum kohvipausi paigutamiseks).
Kuluarvestus seega: 2 gruppi x 30 tundi x  20 eurot</t>
  </si>
  <si>
    <t xml:space="preserve">Tööklubis on planeeritud kohvipausid – üks kohvipaus igal tööklubi päeval. Toitlustajaga sõlmitakse kokkulepe ühe kohvipausi maksumuses kogu grupile ning kohvipausi maksumus ei vähene, kui grupis on puudujaid (kohvipausil pakutav tuuakse kohale enne tööklubi algust). Kohvipauside hind on arvestatud lähtuvalt odavamatest hindadest toitlustusturul (2016-2018). Kokku on 2 gruppi, igale grupile toimub 10 kohvipausi tööklubis; 7-liikmelisele grupile maksab üks kohvipaus eeldatavalt 30 eurot (2,7 eurot ühe inimese kohta).
Kuluarvestus seega: 2 gruppi x 10 kohvipausi x 30 eurot </t>
  </si>
  <si>
    <t>Projektis on ette nähtud lapsehoiuteenuse korraldamine projektis osalevale sihtrühma liikmele, kui tööklubis osalemise takistuseks on hoolduskoormus lapse hoidmisel. Lapsehoiuteenuse tellimine toimub pakkujatelt, kes omavad vastavat tegevusluba. Lapsehoiuteenust on osalejatel võimalik saada vaid nendel päevadel, mil osaletakse reaalselt tööklubis.
Erinevatelt pakkujatelt teenuse ostmine on otstarbekas pidades silmas, et projekti tegevustes osalevad lapsevanemad elavad erinevates omavalitsustes ning nende kodule võib olla lähemal mõni sobiv teenusepakkuja. Lähtudes lapse huvidest on mõistlik lapsehoid korraldada võimalikult kodu lähedal. 
Arvestatud on, et projekti jooksul 12 inimest vajavad 10-l tööklubi päeval lapsehoidu. Lapsehoiu päeva hind on vastavalt kogutud turuhindadele keskmiselt 15 eurot päev (sh toitlustus ja muud kulud).
Kuluarvestus seega: 12 inimest x 10 tööklubi päeva x 15 eurot päev</t>
  </si>
  <si>
    <t>Praktika juhendamistasu makstakse praktikaettevõttele. Ühe inimese praktika võib kesta kuni 42 päeva. Arvestatud on fikseeritud ühikuhinnaga 18,72 eurot, kusjuures esimesel 21-l praktikapäeval makstakse 100% ning järgmisel 21-l praktikapäeval 75% juhendamistasu ühikuhinnast. Arvestatud on, et keskmiselt 8 inimest läbivad keskmiselt 30-päevase tööpraktika.
Kuluarvestus seega: 8 inimest x 519 euro</t>
  </si>
  <si>
    <t>Projektis on ette nähtud sõidutoetuse maksmine tööpraktika ajal. Sõidutoetuse maksmiseks on kehtestatud fikseeritud ühikuhind - ühe kilomeetri kohta 0,11 €. Kulu arvutatakse tööpraktikal osaleja elukoha ja tööpraktika toimumise koha lühima vahemaa alusel edasi-tagasi sõidul. Arvutamisel kasutatakse saadaolevat interneti atlast (http://regio.ee või www.google.ee/maps). 
Kilomeetrite hulk on arvestatud lähtuvalt meie varasemast kogemusest seoses koolitusel osalevate inimeste sõiduvajadusega. Keskmine kaugus praktikale jõudmiseks on arvestuslikult umbes 25 km (mõni lähemalt, mõni kaugemalt).
Kuluarvestus seega: 0,11 eurot x 25 km x 30 praktikapäeva x 8 inimest</t>
  </si>
  <si>
    <r>
      <t xml:space="preserve">Koolituse osa "Loovteraapia sessioonid" tööjõukulu, sh kõik maksud (tulumaks, sotsiaalmaks, töötuskindlustus, kogumispension). Kokku moodustatakse 2 gruppi, koolituse antud osa ühele grupile kestab 40 tundi, vastavalt koolitusturul kogutud hinnainfole on eeldatav tunnihind koolitusel 41 eurot. Igal grupil on 2 juhendajat. Töötasu arvestades on silmas peetud, et sessioonide eesmärkide täitmiseks ning  keerulise ja uue  sihtgrupi puhul heade grupisuhete ning toimiva grupitöö hoidmiseks on vajalik põhjalike koolitamiskogemustega loovterapeut.
</t>
    </r>
    <r>
      <rPr>
        <b/>
        <sz val="11"/>
        <color theme="1"/>
        <rFont val="Calibri"/>
        <family val="2"/>
        <charset val="186"/>
        <scheme val="minor"/>
      </rPr>
      <t>Kuluarvestus seega: 2 gruppi x 40 tundi x 82 eurot</t>
    </r>
  </si>
  <si>
    <t>Koolitusruumi rent koolituste "Loovteraapia sessioonid" läbiviimiseks - igale grupile 40 tundi, kokku 2 gruppi. Vastavalt ruumirendi turult kogutud infole on sobiva koolitusruumi rendihind 20 eurot tunnis. Koolitusruum peab asuma kesklinna piirkonnas, et maaliinide bussilt tulnud inimesed jõuaksid mõistliku ajaga koolitusele. Koolitusruum peab vastama kaasaegse klassiruumi tingimustele ning lektorite soovitud vajadustele (valgus, avarus aktiivõppemeetoditeks, tahvel, piisav ruum kohvipausi paigutamiseks).
Kuluarvestus seega: 40 tundi x 2 gruppi x 20eurot tund</t>
  </si>
  <si>
    <t>Koolitustel on planeeritud kohvipausid – pikematel koolituspäevadel on kaks kohvipausi päevas. Toitlustajaga sõlmitakse kokkulepe ühe kohvipausi maksumuses kogu grupile ning kohvipausi maksumus ei vähene, kui grupis on puudujaid (kohvipausil pakutav tuuakse kohale enne koolituse algust). Kohvipauside hind on arvestatud lähtuvalt odavamatest hindadest toitlustusturul (2016-2018). Kokku on 2 gruppi, igale grupile toimub koolituse jooksul 26 kohvipausi; üks kohvipaus maksab eeldatavalt 30 eurot.
Kuluarvestus seega: 2 gruppi x 26 kohvipausi x 30 eurot</t>
  </si>
  <si>
    <t>Projektis on ette nähtud lapsehoiuteenuse korraldamine projektis osalevale sihtrühma liikmele, kui koolitusel osalemise takistuseks on hoolduskoormus lapse hoidmisel. Lapsehoiuteenuse tellimine toimub pakkujatelt, kes omavad vastavat tegevusluba. Lapsehoiuteenust on osalejatel võimalik saada vaid nendel päevadel, mil osaletakse reaalselt koolitusel.
Erinevatelt pakkujatelt teenuse ostmine on otstarbekas pidades silmas, et projekti tegevustes osalevad lapsevanemad elavad erinevates omavalitsustes ning nende kodule võib olla lähemal mõni sobiv teenusepakkuja. Lähtudes lapse huvidest on mõistlik lapsehoid korraldada võimalikult kodu lähedal. 
Arvestatud on, et projekti jooksul 7 inimest vajavad 17-l koolituspäeval lapsehoidu. Lapsehoiu päeva hind on vastavalt kogutud turuhindadele keskmiselt 15 eurot päev (sh toitlustus ja muud kulud).
Kuluarvestus seega: 7 inimest x 17 koolituspäeva x 15 eurot päevas</t>
  </si>
  <si>
    <t>Suuline tõlge on võimaldatud vajaduse korral kõigi koolitusmoodulite vältelt, lisaks kirjalik tõlge vajaminevate materjalide tõlkeks ja suuline tõlge projektijuhi ja klientide vahelise suhtluse tõlkeks. Moodulite maht on kokku 410 tundi, lisaks sellele lisame 60 tundi materjalide ja projektijuhi tõlkeks.</t>
  </si>
  <si>
    <t>Kokku on planeeritud 35 tundi nõustamisteenuseid, ühe nõustamisteenuse tunnihind on  keskmiselt 45 eurot vastavalt nõustamisturul kogutud hindadele (sh kõik töötasu maksud - sotsiaalmaks, tulumaks, töötuskindlustus, kogumispension). Individuaalsed nõustajad on vajalikud juhuks kui teraapia käigus 
Kuluarvestus seega: 40 tundi x 45 eurot tund</t>
  </si>
  <si>
    <t>Lõuna-Eesti</t>
  </si>
  <si>
    <t>Põhja-Eesti</t>
  </si>
  <si>
    <t>Tegevused</t>
  </si>
  <si>
    <t xml:space="preserve">Summa </t>
  </si>
  <si>
    <t>Eelarve Tööotsimise tugiteenus</t>
  </si>
  <si>
    <t>1.2 Eelarve Kohanemise tugiteenus</t>
  </si>
  <si>
    <t>Koolituse osa "Life-skills sessioonid" tööjõukulu, sh kõik maksud (tulumaks, sotsiaalmaks, töötuskindlustus, kogumispension). Kokku moodustatakse 2 gruppi, koolituse antud osa ühele grupile kestab 16 tundi, vastavalt koolitusturul kogutud hinnainfole on eeldatav tunnihind koolitusel 65 eurot. Igal grupil on 1 juhendaja. Töötasu arvestades on silmas peetud, et sessioonide eesmärkide täitmiseks ning  keerulise ja uue  sihtgrupi puhul heade grupisuhete ning toimiva grupitöö hoidmiseks on vajalik põhjalike koolitamiskogemustega lektor.
Kuluarvestus seega: 2 gruppi x 16 tundi x 65 eurot</t>
  </si>
  <si>
    <t>Koolitusruumi rent koolituste "Life-skills sessioonid" läbiviimiseks - igale grupile 16 tundi, kokku 2 gruppi. Vastavalt ruumirendi turult kogutud infole on sobiva koolitusruumi rendihind 20 eurot tunnis. Koolitusruum peab asuma kesklinna piirkonnas, et maaliinide bussilt tulnud inimesed jõuaksid mõistliku ajaga koolitusele. Koolitusruum peab vastama kaasaegse klassiruumi tingimustele ning lektorite soovitud vajadustele (valgus, avarus aktiivõppemeetoditeks, tahvel, piisav ruum kohvipausi paigutamiseks).
Kuluarvestus seega: 16 tundi x 2 gruppi x 20eurot tund</t>
  </si>
  <si>
    <t>Koolitustsüklite käigus kasutatakse erinevaid õppevahendeid ja -materjale, sh pabertahvlid, pliiatsid, paberid, pastapliiatsid, mapid, tunnistuste paberid, infokandjad ja muud, mis on vajalikud aktiivõppemeetodite läbiviimiseks; samuti paljunduspaber ja tooner, mis on vajalik lektorite materjalidest paljunduste tegemiseks või printimiseks. Õppetöö- ja koolitusmaterjalid paljundatakse, trükitakse või prinditakse. Kulud õppetöö- ja koolitusmaterjalidele on arvestatud ühe grupi kohta keskmiselt 100 eurot. 
Kuluarvestus seega: 2 gruppi x 100 eurot</t>
  </si>
  <si>
    <t>Koolitustel on planeeritud kohvipausid – pikematel koolituspäevadel on kaks kohvipausi päevas. Toitlustajaga sõlmitakse kokkulepe ühe kohvipausi maksumuses kogu grupile ning kohvipausi maksumus ei vähene, kui grupis on puudujaid (kohvipausil pakutav tuuakse kohale enne koolituse algust). Kohvipauside hind on arvestatud lähtuvalt odavamatest hindadest toitlustusturul (2016-2018). Kokku on 2 gruppi, igale grupile toimub koolituse jooksul 4 kohvipausi; üks kohvipaus maksab eeldatavalt 30 eurot.
Kuluarvestus seega: 2 gruppi x 4kohvipausi x 30 eurot</t>
  </si>
  <si>
    <t>Projektis on ette nähtud sõidutoetuse maksmine koolituse ajal. Sõidutoetuse maksmiseks on kehtestatud fikseeritud ühikuhind - ühe kilomeetri kohta 0,11 €. Kulu arvutatakse koolitusel osaleja elukoha ja koolituse toimumise koha lühima vahemaa alusel edasi-tagasi sõidul. Arvutamisel kasutatakse saadaolevat interneti atlast (http://regio.ee või www.google.ee/maps). 
Kilomeetrite hulk on arvestatud lähtuvalt meie varasemast kogemusest seoses koolitusel osalevate inimeste sõiduvajadusega. Keskmine kaugus koolitusklassi jõudmiseks on arvestuslikult umbes 25 km.
Kuluarvestus seega: 0,11 eurot x 25 km (edasi-tagasi sõit) x 17 koolituspäeva x 20 inimest</t>
  </si>
  <si>
    <t>Projektis on ette nähtud sõidutoetuse maksmine koolituse ajal. Sõidutoetuse maksmiseks on kehtestatud fikseeritud ühikuhind - ühe kilomeetri kohta 0,11 €. Kulu arvutatakse koolitusel osaleja elukoha ja koolituse toimumise koha lühima vahemaa alusel edasi-tagasi sõidul. Arvutamisel kasutatakse saadaolevat interneti atlast (http://regio.ee või www.google.ee/maps). 
Kilomeetrite hulk on arvestatud lähtuvalt meie varasemast kogemusest seoses koolitusel osalevate inimeste sõiduvajadusega. Keskmine kaugus koolitusklassi jõudmiseks on arvestuslikult umbes 70 km.
Kuluarvestus seega: 0,11 eurot x 25 km (edasi-tagasi sõit) x 4 koolituspäeva x 10 inimest</t>
  </si>
  <si>
    <t>Projektis on ette nähtud lapsehoiuteenuse korraldamine projektis osalevale sihtrühma liikmele, kui koolitusel osalemise takistuseks on hoolduskoormus lapse hoidmisel. Lapsehoiuteenuse tellimine toimub pakkujatelt, kes omavad vastavat tegevusluba. Lapsehoiuteenust on osalejatel võimalik saada vaid nendel päevadel, mil osaletakse reaalselt koolitusel.
Erinevatelt pakkujatelt teenuse ostmine on otstarbekas pidades silmas, et projekti tegevustes osalevad lapsevanemad elavad erinevates omavalitsustes ning nende kodule võib olla lähemal mõni sobiv teenusepakkuja. Lähtudes lapse huvidest on mõistlik lapsehoid korraldada võimalikult kodu lähedal. 
Arvestatud on, et projekti jooksul 7 inimest vajavad 4-l koolituspäeval lapsehoidu. Lapsehoiu päeva hind on vastavalt kogutud turuhindadele keskmiselt 15 eurot päev (sh toitlustus ja muud kulud).
Kuluarvestus seega: 7 inimest x 4 koolituspäeva x 15 eurot päevas</t>
  </si>
  <si>
    <t>Suuline tõlge on võimaldatud vajaduse korral kõigi sessioonide ja individuaalnõustamise ajal. Sessioonide maht on kokku maksimaalselt 120 tundi.</t>
  </si>
  <si>
    <t>Suuline tõlge on võimaldatud vajaduse korral kõigi sessioonide  ajal. Sessioonide maht on kokku maksimaalselt 32 tundi.</t>
  </si>
  <si>
    <t>Tegevus 2: Loovteraapia</t>
  </si>
  <si>
    <r>
      <rPr>
        <b/>
        <sz val="11"/>
        <color theme="1"/>
        <rFont val="Calibri"/>
        <family val="2"/>
        <charset val="186"/>
        <scheme val="minor"/>
      </rPr>
      <t xml:space="preserve">Projektijuht vastutab projekti tulemuslikkuse eest ja töötab koormusega 0,4 . </t>
    </r>
    <r>
      <rPr>
        <sz val="11"/>
        <color theme="1"/>
        <rFont val="Calibri"/>
        <family val="2"/>
        <charset val="186"/>
        <scheme val="minor"/>
      </rPr>
      <t xml:space="preserve">Projektijuht peab olema võimeline koordineerima ja korraldama enam kui 20-ne liikmelise meeskonna tööd (lektorid, nõustajad, tugiisikud, raamatupidaja), vastutama suhete eest  koostööpartneriga  ( toitlustaja(d), koostööpartnerid - omavalitsused, teised MTÜd ja abiasutused piirkonnas). Projektijuhi ülesanded: sihtrühma leidmine ja motiveerimine projektiga liituma (koostööpartnerite ja teiste abiga); gruppide komplekteerimine; projektimeeskonna töö koordineerimine ja jooksvate probleemide lahendamine; ajakavade koostamine ja kokkulepped lektoritega, gruppidega, toitlustaja(te)ga;  koolitusvahendite ja materjalide komplekteerimine; kuulutuste ja teenuste infolehtede koostamine ja levitamine; infopäevade korraldamine; aruandlus ja muud  jooksvad tööd.
</t>
    </r>
    <r>
      <rPr>
        <b/>
        <sz val="11"/>
        <color theme="1"/>
        <rFont val="Calibri"/>
        <family val="2"/>
        <charset val="186"/>
        <scheme val="minor"/>
      </rPr>
      <t>Kuluarvestus: 9 kuud x  650,5 eurot kuus ehk palgafond kõigi maksudega.</t>
    </r>
    <r>
      <rPr>
        <sz val="11"/>
        <color theme="1"/>
        <rFont val="Calibri"/>
        <family val="2"/>
        <charset val="186"/>
        <scheme val="minor"/>
      </rPr>
      <t xml:space="preserve"> 
</t>
    </r>
  </si>
  <si>
    <t>Tegevus 2: individuaalnõustamine</t>
  </si>
  <si>
    <t>Loovteraapia ja individuaalnõustamiste tõlge</t>
  </si>
  <si>
    <t>Life-skills sessioonide tõlge</t>
  </si>
  <si>
    <t>Tegevus 3: Life-skills sessioonid</t>
  </si>
  <si>
    <t>1.6</t>
  </si>
  <si>
    <t>Tegevus 4: Loovteraapia ja Life-skills tõlge</t>
  </si>
  <si>
    <t>Asukoht</t>
  </si>
  <si>
    <t>Ühisüritused Tallinnas ja Põhja-Eestis</t>
  </si>
  <si>
    <r>
      <t xml:space="preserve">Projektijuht vastutab projekti tulemuslikkuse eest ja töötab koormusega 0,4. Projektijuht peab olema võimeline koordineerima ja korraldama enam kui 15-ne liikmelise meeskonna tööd (tugiisikud), vastutama suhete eest mitmete koostööpartneriga  (teised MTÜd ja abiasutused piirkonnas). Projektijuhi ülesanded: sihtrühma leidmine ja motiveerimine projektiga liituma (koostööpartnerite ja teiste abiga); huvitatud klientide komplekteerimine; projektimeeskonna töö koordineerimine ja jooksvate probleemide lahendamine; ajakavade koostamine ja kokkulepped partneritega, ürituste jaoks vajaminevate vahendite ja materjalide komplekteerimine; toimumiskohtade leidmine, projektidokumentatsiooni koostamine ja korrashoid; hinnapakkumiste võtmine; kuulutuste ja teenuste infolehtede koostamine ja levitamine; infopäevade korraldamine; jooksev infokorraldus koostööpartnerite; aruandlus ja muud  jooksvad tööd.   
</t>
    </r>
    <r>
      <rPr>
        <b/>
        <sz val="11"/>
        <color rgb="FF000000"/>
        <rFont val="Calibri"/>
      </rPr>
      <t xml:space="preserve">Kuluarvestus: 10 kuud x  650,05 eurot kuus ehk palgafond kõigi maksudega. </t>
    </r>
  </si>
  <si>
    <t>Tegevus 1: ühisüritused Tallinnas ja Põhja-Eestis</t>
  </si>
  <si>
    <t>Tegevus 2: ühisüritused Tartus ja Lõuna- Eestis</t>
  </si>
  <si>
    <r>
      <t xml:space="preserve">Projektijuht vastutab projekti tulemuslikkuse eest ja töötab koormusega 0,7. Projektijuht peab olema võimeline koordineerima ja korraldama enam kui 25-ne liikmelise meeskonna tööd (tugiisikud), vastutama suhete eest mitmete koostööpartneriga  (teised MTÜd ja abiasutused piirkonnas). Projektijuhi ülesanded: sihtrühma leidmine ja motiveerimine projektiga liituma (koostööpartnerite ja teiste abiga); huvitatud klientide komplekteerimine; projektimeeskonna töö koordineerimine ja jooksvate probleemide lahendamine; ajakavade koostamine ja kokkulepped partneritega, ürituste jaoks vajaminevate vahendite ja materjalide komplekteerimine; toimumiskohtade leidmine, projektidokumentatsiooni koostamine ja korrashoid; hinnapakkumiste võtmine; kuulutuste ja teenuste infolehtede koostamine ja levitamine; infopäevade korraldamine; jooksev infokorraldus koostööpartnerite; aruandlus ja muud  jooksvad tööd.   
</t>
    </r>
    <r>
      <rPr>
        <b/>
        <sz val="11"/>
        <color rgb="FF000000"/>
        <rFont val="Calibri"/>
      </rPr>
      <t xml:space="preserve">Kuluarvestus: 10 kuud x  1075 eurot kuus ehk palgafond kõigi maksudega. </t>
    </r>
  </si>
  <si>
    <t>Viimase 9 kuu jooksul korraldatakse 3 ühisüritust kuus Tartus ja 1 ühisüritus kuus Lõuna-Eestis, eeldusel et huvitatuid rahvusvahelise kaitse saajaid elab Lõuna-Eesti piirkonnas. Ühisürituste kogukulu hõlmab  nii ruumirenti, materjale/vajaminevaid koostisosi ning vajaduse korral ka transporditasu juhul, kui  organiseeritakse ekskursioone jne.  Ühisüritus võib olla ekskursioon, keelekohvik, toiduõhtu, kunstitöötuba, spordiüritus jne. - sellest tulenevalt võib ühe ürituse kuluartiklid suuresti varieeruda, kuna ühisürituse sisu lähtub rahvusvahelise kaitse saaja huvidest, võimalustest ja oskustest.</t>
  </si>
  <si>
    <t>Esimese kuu jooksul korraldatakse 2 ühisüritust Tartus ja 1 Lõuna-Eestis, eeldusel et huvitatuid rahvusvahelise kaitse saajaid elab Lõuna-Eesti piirkonnas. Ühisürituste kogukulu hõlmab  nii ruumirenti, materjale/vajaminevaid koostisosi ning vajaduse korral ka transporditasu juhul, kui  organiseeritakse ekskursioone jne.  Ühisüritus võib olla ekskursioon, keelekohvik, toiduõhtu, kunstitöötuba, spordiüritus jne. - sellest tulenevalt võib ühe ürituse kuluartiklid suuresti varieeruda, kuna ühisürituse sisu lähtub rahvusvahelise kaitse saaja huvidest, võimalustest ja oskustest</t>
  </si>
  <si>
    <t>Esimese kuu jooksul korraldatakse 3 ühisüritust Tallinnas ja 1 Põhja-Eestis, eeldusel et huvitatuid rahvusvahelise kaitse saajaid elab Põhja-Eesti piirkonnas. Ühisürituste kogukulu hõlmab  nii ruumirenti, materjale/vajaminevaid koostisosi ning vajaduse korral ka transporditasu juhul, kui  organiseeritakse ekskursioone jne.  Ühisüritus võib olla ekskursioon, keelekohvik, toiduõhtu, kunstitöötuba, spordiüritus jne. - sellest tulenevalt võib ühe ürituse kuluartiklid suuresti varieeruda, kuna ühisürituse sisu lähtub rahvusvahelise kaitse saaja huvidest, võimalustest ja oskustest.</t>
  </si>
  <si>
    <t>Viimase 9 kuu jooksul korraldatakse 4 ühisüritust kuus Tallinnas ja 2 ühisüritust kuus Põhja-Eestis, eeldusel et huvitatuid rahvusvahelise kaitse saajaid elab Lõuna-Eesti piirkonnas. Ühisürituste kogukulu hõlmab  nii ruumirenti, materjale/vajaminevaid koostisosi ning vajaduse korral ka transporditasu juhul, kui  organiseeritakse ekskursioone jne.  Ühisüritus võib olla ekskursioon, keelekohvik, toiduõhtu, kunstitöötuba, spordiüritus jne. - sellest tulenevalt võib ühe ürituse kuluartiklid suuresti varieeruda, kuna ühisürituse sisu lähtub rahvusvahelise kaitse saaja huvidest, võimalustest ja oskustest.</t>
  </si>
  <si>
    <t>Projektis on ette nähtud sõidutoetuse maksmine tööklubi ajal. Sõidutoetuse maksmiseks on kehtestatud fikseeritud ühikuhind - ühe kilomeetri kohta 0,11 €. Kulu arvutatakse tööklubis osaleja elukoha ja tööklubi toimumise koha lühima vahemaa alusel edasi-tagasi sõidul. Arvutamisel kasutatakse saadaolevat interneti atlast (http://regio.ee või www.google.ee/maps). 
Kilomeetrite hulk on arvestatud lähtuvalt meie varasemast kogemusest seoses koolitustel osalevate inimeste sõiduvajadusega. Keskmine kaugus koolitusklassi jõudmiseks on arvestuslikult umbes 25 km
Kuluarvestus seega: 0,11 eurot x 25km x 10 tööklubipäeva x 10 inimest</t>
  </si>
  <si>
    <t>Tegevus 4: tõlge</t>
  </si>
  <si>
    <t>Tõlge</t>
  </si>
  <si>
    <t xml:space="preserve">Sessioonide käigus kasutatakse erinevaid õppevahendeid ja -materjale, sh pabertahvlid, markerid, rasvakriidid, värvid, pintslid, pliiatsid, paberid, pastapliiatsid, mapid, tunnistuste paberid, infokandjad ja muud, mis on vajalikud aktiivõppemeetodite läbiviimiseks; samuti paljunduspaber ja tooner, mis on vajalik lektorite materjalidest paljunduste tegemiseks või printimiseks. Õppetöö- ja koolitusmaterjalid paljundatakse, trükitakse või prinditakse. Kulud õppetöö- ja koolitusmaterjalidele on arvestatud ühe grupi kohta 979,74. Õppetöö- ja koolitusmaterjalikulude arvestus on planeeritud koostöös pikaajalise kogemustga loovterapeutidega.
</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</si>
</sst>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sz val="12"/>
      <name val="Times New Roman"/>
      <family val="1"/>
      <charset val="186"/>
    </font>
    <font>
      <b/>
      <sz val="12"/>
      <name val="Times New Roman"/>
      <family val="1"/>
      <charset val="186"/>
    </font>
    <font>
      <b/>
      <i/>
      <sz val="11"/>
      <color theme="1"/>
      <name val="Times New Roman"/>
      <family val="1"/>
      <charset val="186"/>
    </font>
    <font>
      <sz val="9"/>
      <color indexed="81"/>
      <name val="Segoe UI"/>
      <family val="2"/>
      <charset val="186"/>
    </font>
    <font>
      <b/>
      <sz val="9"/>
      <color indexed="81"/>
      <name val="Segoe UI"/>
      <family val="2"/>
      <charset val="186"/>
    </font>
    <font>
      <sz val="13.2"/>
      <color rgb="FF000000"/>
      <name val="Calibri"/>
    </font>
    <font>
      <sz val="13.2"/>
      <color theme="1"/>
      <name val="Arial"/>
    </font>
    <font>
      <b/>
      <sz val="13.2"/>
      <color rgb="FF000000"/>
      <name val="Calibri"/>
    </font>
    <font>
      <u/>
      <sz val="11"/>
      <color theme="11"/>
      <name val="Calibri"/>
      <family val="2"/>
      <charset val="186"/>
      <scheme val="minor"/>
    </font>
    <font>
      <sz val="10"/>
      <name val="Arial"/>
      <charset val="186"/>
    </font>
    <font>
      <b/>
      <sz val="11"/>
      <color rgb="FF000000"/>
      <name val="Calibri"/>
    </font>
    <font>
      <sz val="11"/>
      <color rgb="FF000000"/>
      <name val="Calibri"/>
    </font>
    <font>
      <sz val="11"/>
      <color theme="1"/>
      <name val="Arial"/>
    </font>
    <font>
      <b/>
      <sz val="10"/>
      <name val="Arial"/>
      <charset val="186"/>
    </font>
  </fonts>
  <fills count="11">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6" tint="0.79998168889431442"/>
        <bgColor indexed="64"/>
      </patternFill>
    </fill>
    <fill>
      <patternFill patternType="solid">
        <fgColor rgb="FFFFFF00"/>
        <bgColor indexed="64"/>
      </patternFill>
    </fill>
    <fill>
      <patternFill patternType="solid">
        <fgColor theme="0"/>
        <bgColor indexed="64"/>
      </patternFill>
    </fill>
    <fill>
      <patternFill patternType="solid">
        <fgColor rgb="FF98C6D4"/>
        <bgColor indexed="64"/>
      </patternFill>
    </fill>
    <fill>
      <patternFill patternType="solid">
        <fgColor theme="7" tint="0.79998168889431442"/>
        <bgColor indexed="64"/>
      </patternFill>
    </fill>
    <fill>
      <patternFill patternType="solid">
        <fgColor rgb="FFFFFFFF"/>
        <bgColor indexed="64"/>
      </patternFill>
    </fill>
    <fill>
      <patternFill patternType="solid">
        <fgColor rgb="FFFF0000"/>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rgb="FFCCCCCC"/>
      </left>
      <right style="medium">
        <color rgb="FFCCCCCC"/>
      </right>
      <top style="medium">
        <color rgb="FFCCCCCC"/>
      </top>
      <bottom style="medium">
        <color rgb="FFCCCCCC"/>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top/>
      <bottom/>
      <diagonal/>
    </border>
    <border>
      <left style="medium">
        <color rgb="FFCCCCCC"/>
      </left>
      <right style="medium">
        <color rgb="FFCCCCCC"/>
      </right>
      <top/>
      <bottom style="medium">
        <color rgb="FFCCCCCC"/>
      </bottom>
      <diagonal/>
    </border>
  </borders>
  <cellStyleXfs count="12">
    <xf numFmtId="0" fontId="0" fillId="0" borderId="0"/>
    <xf numFmtId="0" fontId="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308">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3" fillId="3" borderId="1" xfId="0" applyFont="1" applyFill="1" applyBorder="1" applyAlignment="1">
      <alignment wrapText="1"/>
    </xf>
    <xf numFmtId="0" fontId="2" fillId="0" borderId="0" xfId="0" applyFont="1"/>
    <xf numFmtId="0" fontId="0" fillId="0" borderId="0" xfId="0"/>
    <xf numFmtId="0" fontId="9" fillId="0" borderId="0" xfId="1" applyFont="1"/>
    <xf numFmtId="0" fontId="3" fillId="2" borderId="1" xfId="0" applyFont="1" applyFill="1" applyBorder="1"/>
    <xf numFmtId="0" fontId="4" fillId="0" borderId="0" xfId="0" applyFont="1"/>
    <xf numFmtId="0" fontId="2" fillId="0" borderId="0" xfId="0" applyFont="1"/>
    <xf numFmtId="0" fontId="3" fillId="0" borderId="1" xfId="0" applyFont="1" applyBorder="1"/>
    <xf numFmtId="0" fontId="2" fillId="0" borderId="1" xfId="0" applyFont="1" applyBorder="1"/>
    <xf numFmtId="0" fontId="3" fillId="2" borderId="6" xfId="0" applyFont="1" applyFill="1" applyBorder="1" applyAlignment="1">
      <alignment wrapText="1"/>
    </xf>
    <xf numFmtId="0" fontId="3" fillId="2" borderId="2"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7" fillId="0" borderId="0" xfId="0" applyFont="1" applyFill="1"/>
    <xf numFmtId="0" fontId="0" fillId="0" borderId="1" xfId="0" applyBorder="1" applyAlignment="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4" fillId="0" borderId="0" xfId="0" applyFont="1" applyBorder="1" applyProtection="1">
      <protection hidden="1"/>
    </xf>
    <xf numFmtId="4" fontId="2" fillId="3" borderId="1" xfId="0" applyNumberFormat="1" applyFont="1" applyFill="1" applyBorder="1" applyProtection="1">
      <protection hidden="1"/>
    </xf>
    <xf numFmtId="0" fontId="2" fillId="0" borderId="0" xfId="0" applyFont="1" applyFill="1" applyBorder="1" applyProtection="1">
      <protection hidden="1"/>
    </xf>
    <xf numFmtId="0" fontId="2" fillId="3" borderId="1" xfId="0" applyFont="1" applyFill="1" applyBorder="1" applyProtection="1">
      <protection hidden="1"/>
    </xf>
    <xf numFmtId="0" fontId="9" fillId="0" borderId="0" xfId="1" applyFont="1" applyProtection="1">
      <protection hidden="1"/>
    </xf>
    <xf numFmtId="0" fontId="3" fillId="2" borderId="2" xfId="0" applyFont="1" applyFill="1" applyBorder="1" applyAlignment="1" applyProtection="1">
      <protection hidden="1"/>
    </xf>
    <xf numFmtId="0" fontId="1" fillId="0" borderId="0" xfId="0" applyFont="1"/>
    <xf numFmtId="9" fontId="3" fillId="2" borderId="1" xfId="0" applyNumberFormat="1" applyFont="1" applyFill="1" applyBorder="1" applyAlignment="1" applyProtection="1">
      <alignment wrapText="1"/>
      <protection hidden="1"/>
    </xf>
    <xf numFmtId="9" fontId="3" fillId="2" borderId="1" xfId="0" applyNumberFormat="1" applyFont="1" applyFill="1" applyBorder="1" applyAlignment="1" applyProtection="1">
      <alignment horizontal="center" vertical="center"/>
      <protection hidden="1"/>
    </xf>
    <xf numFmtId="2" fontId="0" fillId="0" borderId="0" xfId="0" applyNumberFormat="1"/>
    <xf numFmtId="0" fontId="3" fillId="2" borderId="1" xfId="0" applyFont="1" applyFill="1" applyBorder="1" applyAlignment="1">
      <alignment horizontal="center" vertical="center" wrapText="1"/>
    </xf>
    <xf numFmtId="0" fontId="3" fillId="2" borderId="1" xfId="0" applyFont="1" applyFill="1" applyBorder="1" applyAlignment="1" applyProtection="1">
      <alignment horizontal="center" vertical="center"/>
    </xf>
    <xf numFmtId="0" fontId="3" fillId="3" borderId="1" xfId="0" applyFont="1" applyFill="1" applyBorder="1" applyAlignment="1">
      <alignment horizontal="center"/>
    </xf>
    <xf numFmtId="0" fontId="3" fillId="3" borderId="2"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5" borderId="1" xfId="0" applyNumberFormat="1" applyFont="1" applyFill="1" applyBorder="1" applyProtection="1">
      <protection locked="0" hidden="1"/>
    </xf>
    <xf numFmtId="4" fontId="2" fillId="0" borderId="1" xfId="0" applyNumberFormat="1" applyFont="1" applyBorder="1" applyProtection="1">
      <protection locked="0" hidden="1"/>
    </xf>
    <xf numFmtId="4" fontId="2" fillId="5" borderId="1" xfId="0" applyNumberFormat="1" applyFont="1" applyFill="1" applyBorder="1" applyProtection="1">
      <protection hidden="1"/>
    </xf>
    <xf numFmtId="4" fontId="3" fillId="3" borderId="1" xfId="0" applyNumberFormat="1" applyFont="1" applyFill="1" applyBorder="1"/>
    <xf numFmtId="4" fontId="2" fillId="0" borderId="0" xfId="0" applyNumberFormat="1" applyFont="1"/>
    <xf numFmtId="4" fontId="2" fillId="0" borderId="1" xfId="0" applyNumberFormat="1" applyFont="1" applyBorder="1" applyProtection="1"/>
    <xf numFmtId="4" fontId="2" fillId="0" borderId="1" xfId="0" applyNumberFormat="1" applyFont="1" applyBorder="1"/>
    <xf numFmtId="4" fontId="3" fillId="3" borderId="1" xfId="0" applyNumberFormat="1" applyFont="1" applyFill="1" applyBorder="1" applyProtection="1"/>
    <xf numFmtId="4" fontId="3" fillId="2" borderId="1" xfId="0" applyNumberFormat="1" applyFont="1" applyFill="1" applyBorder="1"/>
    <xf numFmtId="0" fontId="3" fillId="2" borderId="1" xfId="0" applyFont="1" applyFill="1" applyBorder="1" applyProtection="1">
      <protection locked="0" hidden="1"/>
    </xf>
    <xf numFmtId="0" fontId="2" fillId="0" borderId="0" xfId="0" applyFont="1" applyBorder="1" applyProtection="1">
      <protection hidden="1"/>
    </xf>
    <xf numFmtId="0" fontId="9" fillId="0" borderId="0" xfId="0" applyFont="1" applyFill="1"/>
    <xf numFmtId="0" fontId="10" fillId="0" borderId="0" xfId="0" applyFont="1"/>
    <xf numFmtId="0" fontId="10" fillId="0" borderId="0" xfId="0" applyFont="1" applyProtection="1">
      <protection hidden="1"/>
    </xf>
    <xf numFmtId="0" fontId="11" fillId="0" borderId="0" xfId="0" applyFont="1" applyFill="1"/>
    <xf numFmtId="0" fontId="2" fillId="0" borderId="1" xfId="0" applyFont="1" applyBorder="1" applyAlignment="1" applyProtection="1">
      <alignment wrapText="1"/>
      <protection locked="0" hidden="1"/>
    </xf>
    <xf numFmtId="0" fontId="3" fillId="0" borderId="0" xfId="0" applyFont="1" applyAlignment="1" applyProtection="1">
      <alignment wrapText="1"/>
      <protection hidden="1"/>
    </xf>
    <xf numFmtId="0" fontId="2" fillId="0" borderId="0" xfId="0" applyFont="1" applyAlignment="1" applyProtection="1">
      <alignment wrapText="1"/>
      <protection hidden="1"/>
    </xf>
    <xf numFmtId="0" fontId="0" fillId="0" borderId="0" xfId="0" applyAlignment="1" applyProtection="1">
      <alignment wrapText="1"/>
      <protection hidden="1"/>
    </xf>
    <xf numFmtId="4" fontId="2" fillId="0" borderId="1" xfId="0" applyNumberFormat="1" applyFont="1" applyBorder="1" applyAlignment="1" applyProtection="1">
      <alignment wrapText="1"/>
      <protection hidden="1"/>
    </xf>
    <xf numFmtId="4" fontId="2" fillId="3" borderId="1" xfId="0" applyNumberFormat="1" applyFont="1" applyFill="1" applyBorder="1" applyAlignment="1" applyProtection="1">
      <alignment wrapText="1"/>
      <protection hidden="1"/>
    </xf>
    <xf numFmtId="4" fontId="3" fillId="4" borderId="1" xfId="0" applyNumberFormat="1" applyFont="1" applyFill="1" applyBorder="1" applyAlignment="1" applyProtection="1">
      <alignment wrapText="1"/>
      <protection hidden="1"/>
    </xf>
    <xf numFmtId="4" fontId="3" fillId="2" borderId="1" xfId="0" applyNumberFormat="1" applyFont="1" applyFill="1" applyBorder="1" applyAlignment="1" applyProtection="1">
      <alignment wrapText="1"/>
      <protection hidden="1"/>
    </xf>
    <xf numFmtId="0" fontId="6" fillId="0" borderId="0" xfId="0" applyFont="1" applyAlignment="1" applyProtection="1">
      <alignment wrapText="1"/>
      <protection hidden="1"/>
    </xf>
    <xf numFmtId="0" fontId="0" fillId="2" borderId="3" xfId="0" applyFont="1" applyFill="1" applyBorder="1" applyAlignment="1" applyProtection="1">
      <alignment wrapText="1"/>
      <protection hidden="1"/>
    </xf>
    <xf numFmtId="0" fontId="3" fillId="2" borderId="1" xfId="0" applyFont="1" applyFill="1" applyBorder="1" applyAlignment="1" applyProtection="1">
      <alignment wrapText="1"/>
      <protection locked="0" hidden="1"/>
    </xf>
    <xf numFmtId="0" fontId="2" fillId="0" borderId="0" xfId="0" applyFont="1" applyAlignment="1" applyProtection="1">
      <alignment wrapText="1"/>
      <protection locked="0"/>
    </xf>
    <xf numFmtId="0" fontId="2" fillId="0" borderId="1" xfId="0" applyFont="1" applyBorder="1" applyAlignment="1" applyProtection="1">
      <alignment vertical="top"/>
      <protection locked="0" hidden="1"/>
    </xf>
    <xf numFmtId="0" fontId="2" fillId="0" borderId="1" xfId="0" applyFont="1" applyBorder="1" applyAlignment="1" applyProtection="1">
      <alignment horizontal="right" vertical="top"/>
      <protection locked="0" hidden="1"/>
    </xf>
    <xf numFmtId="0" fontId="2" fillId="0" borderId="1" xfId="0" applyFont="1" applyFill="1" applyBorder="1" applyProtection="1">
      <protection locked="0" hidden="1"/>
    </xf>
    <xf numFmtId="0" fontId="10" fillId="0" borderId="1" xfId="0" applyFont="1" applyBorder="1" applyAlignment="1" applyProtection="1">
      <alignment wrapText="1"/>
      <protection locked="0" hidden="1"/>
    </xf>
    <xf numFmtId="16" fontId="2" fillId="0" borderId="1" xfId="0" applyNumberFormat="1" applyFont="1" applyBorder="1" applyAlignment="1" applyProtection="1">
      <alignment vertical="top"/>
      <protection locked="0" hidden="1"/>
    </xf>
    <xf numFmtId="0" fontId="2" fillId="0" borderId="1" xfId="0" applyFont="1" applyFill="1" applyBorder="1" applyAlignment="1" applyProtection="1">
      <alignment wrapText="1"/>
      <protection locked="0" hidden="1"/>
    </xf>
    <xf numFmtId="14" fontId="2" fillId="0" borderId="1" xfId="0" applyNumberFormat="1" applyFont="1" applyBorder="1" applyAlignment="1" applyProtection="1">
      <alignment horizontal="left"/>
      <protection locked="0" hidden="1"/>
    </xf>
    <xf numFmtId="0" fontId="3" fillId="0" borderId="0" xfId="0" applyFont="1" applyAlignment="1" applyProtection="1">
      <alignment horizontal="right" vertical="top"/>
      <protection hidden="1"/>
    </xf>
    <xf numFmtId="0" fontId="2" fillId="0" borderId="0" xfId="0" applyFont="1" applyAlignment="1" applyProtection="1">
      <alignment horizontal="right" vertical="top"/>
      <protection hidden="1"/>
    </xf>
    <xf numFmtId="0" fontId="0" fillId="0" borderId="0" xfId="0" applyAlignment="1" applyProtection="1">
      <alignment horizontal="right" vertical="top"/>
      <protection hidden="1"/>
    </xf>
    <xf numFmtId="0" fontId="3" fillId="2" borderId="1" xfId="0" applyFont="1" applyFill="1" applyBorder="1" applyAlignment="1" applyProtection="1">
      <alignment horizontal="right" vertical="top"/>
      <protection hidden="1"/>
    </xf>
    <xf numFmtId="4" fontId="2" fillId="5" borderId="1" xfId="0" applyNumberFormat="1" applyFont="1" applyFill="1" applyBorder="1" applyAlignment="1" applyProtection="1">
      <alignment horizontal="right" vertical="top"/>
      <protection locked="0" hidden="1"/>
    </xf>
    <xf numFmtId="4" fontId="2" fillId="3" borderId="1" xfId="0" applyNumberFormat="1" applyFont="1" applyFill="1" applyBorder="1" applyAlignment="1" applyProtection="1">
      <alignment horizontal="right" vertical="top"/>
      <protection hidden="1"/>
    </xf>
    <xf numFmtId="0" fontId="3" fillId="0" borderId="0" xfId="0" applyFont="1" applyFill="1" applyBorder="1" applyAlignment="1" applyProtection="1">
      <alignment horizontal="right" vertical="top"/>
      <protection hidden="1"/>
    </xf>
    <xf numFmtId="4" fontId="2" fillId="0" borderId="1" xfId="0" applyNumberFormat="1" applyFont="1" applyBorder="1" applyAlignment="1" applyProtection="1">
      <alignment horizontal="right" vertical="top"/>
      <protection hidden="1"/>
    </xf>
    <xf numFmtId="0" fontId="2" fillId="0" borderId="0" xfId="0" applyFont="1" applyFill="1" applyBorder="1" applyAlignment="1" applyProtection="1">
      <alignment horizontal="right" vertical="top"/>
      <protection hidden="1"/>
    </xf>
    <xf numFmtId="4" fontId="3" fillId="4" borderId="1" xfId="0" applyNumberFormat="1" applyFont="1" applyFill="1" applyBorder="1" applyAlignment="1" applyProtection="1">
      <alignment horizontal="right" vertical="top"/>
      <protection hidden="1"/>
    </xf>
    <xf numFmtId="4" fontId="3" fillId="2" borderId="1" xfId="0" applyNumberFormat="1" applyFont="1" applyFill="1" applyBorder="1" applyAlignment="1" applyProtection="1">
      <alignment horizontal="right" vertical="top"/>
      <protection hidden="1"/>
    </xf>
    <xf numFmtId="0" fontId="0" fillId="2" borderId="3" xfId="0" applyFont="1" applyFill="1" applyBorder="1" applyAlignment="1" applyProtection="1">
      <alignment horizontal="right" vertical="top"/>
      <protection hidden="1"/>
    </xf>
    <xf numFmtId="4" fontId="2" fillId="2" borderId="1" xfId="0" applyNumberFormat="1" applyFont="1" applyFill="1" applyBorder="1" applyAlignment="1" applyProtection="1">
      <alignment horizontal="right" vertical="top"/>
      <protection hidden="1"/>
    </xf>
    <xf numFmtId="4" fontId="2" fillId="0" borderId="1" xfId="0" applyNumberFormat="1" applyFont="1" applyBorder="1" applyAlignment="1" applyProtection="1">
      <alignment horizontal="right" vertical="top"/>
      <protection locked="0" hidden="1"/>
    </xf>
    <xf numFmtId="0" fontId="3" fillId="2" borderId="1" xfId="0" applyFont="1" applyFill="1" applyBorder="1" applyAlignment="1" applyProtection="1">
      <alignment horizontal="right" vertical="top"/>
      <protection locked="0" hidden="1"/>
    </xf>
    <xf numFmtId="0" fontId="2" fillId="0" borderId="1" xfId="0" applyFont="1" applyFill="1" applyBorder="1" applyAlignment="1" applyProtection="1">
      <alignment horizontal="right" vertical="top"/>
      <protection locked="0" hidden="1"/>
    </xf>
    <xf numFmtId="4" fontId="10" fillId="0" borderId="1" xfId="0" applyNumberFormat="1" applyFont="1" applyBorder="1" applyAlignment="1" applyProtection="1">
      <alignment horizontal="right" vertical="top"/>
      <protection locked="0" hidden="1"/>
    </xf>
    <xf numFmtId="4" fontId="3" fillId="2" borderId="1" xfId="0" applyNumberFormat="1" applyFont="1" applyFill="1" applyBorder="1" applyAlignment="1" applyProtection="1">
      <alignment horizontal="right" vertical="top"/>
      <protection locked="0" hidden="1"/>
    </xf>
    <xf numFmtId="0" fontId="10" fillId="0" borderId="1" xfId="0" applyFont="1" applyBorder="1" applyAlignment="1" applyProtection="1">
      <alignment horizontal="right" vertical="top"/>
      <protection locked="0" hidden="1"/>
    </xf>
    <xf numFmtId="4" fontId="2" fillId="3" borderId="1" xfId="0" applyNumberFormat="1" applyFont="1" applyFill="1" applyBorder="1" applyAlignment="1" applyProtection="1">
      <alignment horizontal="right" vertical="top"/>
      <protection locked="0" hidden="1"/>
    </xf>
    <xf numFmtId="0" fontId="2" fillId="0" borderId="0" xfId="0" applyFont="1" applyAlignment="1" applyProtection="1">
      <alignment horizontal="right" vertical="top"/>
      <protection locked="0"/>
    </xf>
    <xf numFmtId="0" fontId="3" fillId="0" borderId="0" xfId="0" applyFont="1" applyAlignment="1" applyProtection="1">
      <alignment horizontal="left" vertical="top"/>
      <protection hidden="1"/>
    </xf>
    <xf numFmtId="0" fontId="2" fillId="0" borderId="0" xfId="0" applyFont="1" applyBorder="1" applyAlignment="1" applyProtection="1">
      <alignment horizontal="left" vertical="top"/>
      <protection locked="0" hidden="1"/>
    </xf>
    <xf numFmtId="0" fontId="2" fillId="0" borderId="0" xfId="0" applyFont="1" applyAlignment="1" applyProtection="1">
      <alignment horizontal="left" vertical="top"/>
      <protection hidden="1"/>
    </xf>
    <xf numFmtId="0" fontId="3" fillId="2" borderId="1" xfId="0" applyFont="1" applyFill="1" applyBorder="1" applyAlignment="1" applyProtection="1">
      <alignment horizontal="left" vertical="top"/>
      <protection hidden="1"/>
    </xf>
    <xf numFmtId="0" fontId="2" fillId="0" borderId="1" xfId="0" applyFont="1" applyBorder="1" applyAlignment="1" applyProtection="1">
      <alignment horizontal="left" vertical="top"/>
      <protection hidden="1"/>
    </xf>
    <xf numFmtId="0" fontId="2" fillId="0" borderId="1" xfId="0" applyFont="1" applyBorder="1" applyAlignment="1" applyProtection="1">
      <alignment horizontal="left" vertical="top" wrapText="1"/>
      <protection hidden="1"/>
    </xf>
    <xf numFmtId="4" fontId="2" fillId="0" borderId="1" xfId="0" applyNumberFormat="1" applyFont="1" applyBorder="1" applyAlignment="1" applyProtection="1">
      <alignment horizontal="left" vertical="top"/>
      <protection locked="0" hidden="1"/>
    </xf>
    <xf numFmtId="4" fontId="2" fillId="3" borderId="1" xfId="0" applyNumberFormat="1" applyFont="1" applyFill="1" applyBorder="1" applyAlignment="1" applyProtection="1">
      <alignment horizontal="left" vertical="top"/>
      <protection hidden="1"/>
    </xf>
    <xf numFmtId="4" fontId="2" fillId="0" borderId="0" xfId="0" applyNumberFormat="1" applyFont="1" applyFill="1" applyBorder="1" applyAlignment="1" applyProtection="1">
      <alignment horizontal="left" vertical="top"/>
      <protection hidden="1"/>
    </xf>
    <xf numFmtId="0" fontId="4" fillId="0" borderId="0" xfId="0" applyFont="1" applyAlignment="1" applyProtection="1">
      <alignment horizontal="left" vertical="top"/>
      <protection hidden="1"/>
    </xf>
    <xf numFmtId="0" fontId="0" fillId="2" borderId="3" xfId="0" applyFont="1" applyFill="1" applyBorder="1" applyAlignment="1" applyProtection="1">
      <alignment horizontal="left" vertical="top"/>
      <protection hidden="1"/>
    </xf>
    <xf numFmtId="0" fontId="2" fillId="0" borderId="0" xfId="0" applyFont="1" applyAlignment="1" applyProtection="1">
      <alignment horizontal="left" vertical="top"/>
      <protection locked="0" hidden="1"/>
    </xf>
    <xf numFmtId="0" fontId="2" fillId="0" borderId="1" xfId="0" applyFont="1" applyBorder="1" applyAlignment="1" applyProtection="1">
      <alignment horizontal="left" vertical="top"/>
      <protection locked="0" hidden="1"/>
    </xf>
    <xf numFmtId="0" fontId="2" fillId="0" borderId="1" xfId="0" applyFont="1" applyBorder="1" applyAlignment="1" applyProtection="1">
      <alignment horizontal="left" vertical="top" wrapText="1"/>
      <protection locked="0" hidden="1"/>
    </xf>
    <xf numFmtId="0" fontId="2" fillId="0" borderId="2" xfId="0" applyFont="1" applyBorder="1" applyAlignment="1" applyProtection="1">
      <alignment horizontal="left" vertical="top" wrapText="1"/>
      <protection locked="0" hidden="1"/>
    </xf>
    <xf numFmtId="0" fontId="3" fillId="2" borderId="1" xfId="0" applyFont="1" applyFill="1" applyBorder="1" applyAlignment="1" applyProtection="1">
      <alignment horizontal="left" vertical="top"/>
      <protection locked="0" hidden="1"/>
    </xf>
    <xf numFmtId="0" fontId="2" fillId="0" borderId="1" xfId="0" applyFont="1" applyFill="1" applyBorder="1" applyAlignment="1" applyProtection="1">
      <alignment horizontal="left" vertical="top"/>
      <protection locked="0" hidden="1"/>
    </xf>
    <xf numFmtId="0" fontId="10" fillId="0" borderId="1" xfId="0" applyFont="1" applyBorder="1" applyAlignment="1" applyProtection="1">
      <alignment horizontal="left" vertical="top" wrapText="1"/>
      <protection locked="0" hidden="1"/>
    </xf>
    <xf numFmtId="0" fontId="2" fillId="0" borderId="0" xfId="0" applyFont="1" applyAlignment="1" applyProtection="1">
      <alignment horizontal="left" vertical="top"/>
      <protection locked="0"/>
    </xf>
    <xf numFmtId="0" fontId="3" fillId="2" borderId="1" xfId="0" applyFont="1" applyFill="1" applyBorder="1" applyAlignment="1" applyProtection="1">
      <alignment horizontal="right" vertical="top" wrapText="1"/>
      <protection hidden="1"/>
    </xf>
    <xf numFmtId="4" fontId="2" fillId="0" borderId="1" xfId="0" applyNumberFormat="1" applyFont="1" applyBorder="1" applyAlignment="1" applyProtection="1">
      <alignment horizontal="left" vertical="top" wrapText="1"/>
      <protection locked="0" hidden="1"/>
    </xf>
    <xf numFmtId="0" fontId="4" fillId="0" borderId="0" xfId="0" applyFont="1" applyBorder="1" applyAlignment="1" applyProtection="1">
      <alignment wrapText="1"/>
      <protection hidden="1"/>
    </xf>
    <xf numFmtId="14" fontId="2" fillId="0" borderId="0" xfId="0" applyNumberFormat="1" applyFont="1" applyBorder="1" applyAlignment="1" applyProtection="1">
      <alignment horizontal="left" vertical="top"/>
      <protection locked="0" hidden="1"/>
    </xf>
    <xf numFmtId="9" fontId="3" fillId="2" borderId="5" xfId="0" applyNumberFormat="1" applyFont="1" applyFill="1" applyBorder="1" applyAlignment="1" applyProtection="1">
      <alignment horizontal="center" wrapText="1"/>
      <protection hidden="1"/>
    </xf>
    <xf numFmtId="9" fontId="3" fillId="2" borderId="6" xfId="0" applyNumberFormat="1" applyFont="1" applyFill="1" applyBorder="1" applyAlignment="1" applyProtection="1">
      <alignment horizontal="center" wrapText="1"/>
      <protection hidden="1"/>
    </xf>
    <xf numFmtId="0" fontId="3" fillId="2" borderId="3" xfId="0" applyFont="1" applyFill="1" applyBorder="1" applyAlignment="1" applyProtection="1">
      <alignment horizontal="center"/>
      <protection hidden="1"/>
    </xf>
    <xf numFmtId="4" fontId="2" fillId="0" borderId="0" xfId="0" applyNumberFormat="1" applyFont="1" applyBorder="1" applyProtection="1">
      <protection locked="0" hidden="1"/>
    </xf>
    <xf numFmtId="0" fontId="2" fillId="0" borderId="0" xfId="0" applyFont="1" applyBorder="1"/>
    <xf numFmtId="0" fontId="12" fillId="0" borderId="0" xfId="0" applyFont="1"/>
    <xf numFmtId="4" fontId="3" fillId="2" borderId="1" xfId="0" applyNumberFormat="1" applyFont="1" applyFill="1" applyBorder="1" applyProtection="1">
      <protection locked="0" hidden="1"/>
    </xf>
    <xf numFmtId="0" fontId="3" fillId="2" borderId="4" xfId="0" applyFont="1" applyFill="1" applyBorder="1" applyAlignment="1" applyProtection="1">
      <protection hidden="1"/>
    </xf>
    <xf numFmtId="4" fontId="10" fillId="5" borderId="1" xfId="0" applyNumberFormat="1" applyFont="1" applyFill="1" applyBorder="1" applyProtection="1">
      <protection hidden="1"/>
    </xf>
    <xf numFmtId="9" fontId="3" fillId="2" borderId="6" xfId="0" applyNumberFormat="1" applyFont="1" applyFill="1" applyBorder="1" applyAlignment="1" applyProtection="1">
      <alignment horizontal="center" vertical="center"/>
      <protection hidden="1"/>
    </xf>
    <xf numFmtId="9" fontId="3" fillId="2" borderId="1" xfId="0" applyNumberFormat="1" applyFont="1" applyFill="1" applyBorder="1" applyAlignment="1" applyProtection="1">
      <alignment horizontal="left" wrapText="1"/>
      <protection hidden="1"/>
    </xf>
    <xf numFmtId="9" fontId="3" fillId="2" borderId="1" xfId="0" applyNumberFormat="1" applyFont="1" applyFill="1" applyBorder="1" applyAlignment="1" applyProtection="1">
      <alignment horizontal="center" vertical="center" wrapText="1"/>
      <protection hidden="1"/>
    </xf>
    <xf numFmtId="9" fontId="3" fillId="2" borderId="6" xfId="0" applyNumberFormat="1" applyFont="1" applyFill="1" applyBorder="1" applyAlignment="1" applyProtection="1">
      <alignment horizontal="left" wrapText="1"/>
      <protection hidden="1"/>
    </xf>
    <xf numFmtId="4" fontId="2" fillId="0" borderId="1" xfId="0" applyNumberFormat="1" applyFont="1" applyFill="1" applyBorder="1" applyProtection="1">
      <protection hidden="1"/>
    </xf>
    <xf numFmtId="0" fontId="0" fillId="0" borderId="0" xfId="0" applyFont="1"/>
    <xf numFmtId="0" fontId="0" fillId="0" borderId="10" xfId="0" applyBorder="1"/>
    <xf numFmtId="0" fontId="2" fillId="0" borderId="0" xfId="0" applyFont="1" applyBorder="1" applyProtection="1">
      <protection locked="0" hidden="1"/>
    </xf>
    <xf numFmtId="14" fontId="2" fillId="0" borderId="0" xfId="0" applyNumberFormat="1" applyFont="1" applyProtection="1">
      <protection locked="0" hidden="1"/>
    </xf>
    <xf numFmtId="0" fontId="2" fillId="0" borderId="1" xfId="0" applyNumberFormat="1" applyFont="1" applyBorder="1" applyProtection="1">
      <protection locked="0" hidden="1"/>
    </xf>
    <xf numFmtId="0" fontId="2" fillId="0" borderId="0" xfId="0" applyFont="1" applyBorder="1" applyAlignment="1" applyProtection="1">
      <alignment horizontal="left" vertical="top" wrapText="1"/>
      <protection locked="0" hidden="1"/>
    </xf>
    <xf numFmtId="4" fontId="2" fillId="6" borderId="1" xfId="0" applyNumberFormat="1" applyFont="1" applyFill="1" applyBorder="1" applyProtection="1">
      <protection locked="0" hidden="1"/>
    </xf>
    <xf numFmtId="1" fontId="2" fillId="0" borderId="1" xfId="0" applyNumberFormat="1" applyFont="1" applyBorder="1" applyProtection="1">
      <protection locked="0" hidden="1"/>
    </xf>
    <xf numFmtId="0" fontId="2" fillId="0" borderId="0" xfId="0" applyFont="1" applyBorder="1" applyAlignment="1" applyProtection="1">
      <alignment vertical="top"/>
      <protection locked="0" hidden="1"/>
    </xf>
    <xf numFmtId="0" fontId="10" fillId="0" borderId="0" xfId="0" applyFont="1" applyBorder="1" applyAlignment="1" applyProtection="1">
      <alignment horizontal="left" vertical="top" wrapText="1"/>
      <protection locked="0" hidden="1"/>
    </xf>
    <xf numFmtId="4" fontId="2" fillId="0" borderId="0" xfId="0" applyNumberFormat="1" applyFont="1" applyProtection="1">
      <protection locked="0" hidden="1"/>
    </xf>
    <xf numFmtId="0" fontId="10" fillId="0" borderId="0" xfId="0" applyFont="1" applyProtection="1">
      <protection locked="0" hidden="1"/>
    </xf>
    <xf numFmtId="14" fontId="2" fillId="0" borderId="11" xfId="0" applyNumberFormat="1" applyFont="1" applyFill="1" applyBorder="1" applyProtection="1">
      <protection locked="0" hidden="1"/>
    </xf>
    <xf numFmtId="2" fontId="2" fillId="0" borderId="0" xfId="0" applyNumberFormat="1" applyFont="1"/>
    <xf numFmtId="2" fontId="2" fillId="0" borderId="1" xfId="0" applyNumberFormat="1" applyFont="1" applyBorder="1" applyProtection="1">
      <protection locked="0" hidden="1"/>
    </xf>
    <xf numFmtId="2" fontId="3" fillId="2" borderId="1" xfId="0" applyNumberFormat="1" applyFont="1" applyFill="1" applyBorder="1" applyProtection="1">
      <protection locked="0" hidden="1"/>
    </xf>
    <xf numFmtId="2" fontId="3" fillId="2" borderId="1" xfId="0" applyNumberFormat="1" applyFont="1" applyFill="1" applyBorder="1"/>
    <xf numFmtId="2" fontId="2" fillId="0" borderId="0" xfId="0" applyNumberFormat="1" applyFont="1" applyProtection="1">
      <protection locked="0" hidden="1"/>
    </xf>
    <xf numFmtId="0" fontId="10" fillId="0" borderId="1" xfId="0" applyFont="1" applyBorder="1" applyProtection="1">
      <protection locked="0" hidden="1"/>
    </xf>
    <xf numFmtId="2" fontId="2" fillId="0" borderId="1" xfId="0" applyNumberFormat="1" applyFont="1" applyFill="1" applyBorder="1" applyAlignment="1">
      <alignment vertical="center" wrapText="1"/>
    </xf>
    <xf numFmtId="14" fontId="2" fillId="6" borderId="1" xfId="0" applyNumberFormat="1" applyFont="1" applyFill="1" applyBorder="1" applyProtection="1">
      <protection locked="0" hidden="1"/>
    </xf>
    <xf numFmtId="4" fontId="0" fillId="0" borderId="0" xfId="0" applyNumberFormat="1"/>
    <xf numFmtId="14" fontId="10" fillId="0" borderId="1" xfId="0" applyNumberFormat="1" applyFont="1" applyBorder="1" applyProtection="1">
      <protection locked="0" hidden="1"/>
    </xf>
    <xf numFmtId="14" fontId="10" fillId="6" borderId="1" xfId="0" applyNumberFormat="1" applyFont="1" applyFill="1" applyBorder="1" applyProtection="1">
      <protection locked="0" hidden="1"/>
    </xf>
    <xf numFmtId="4" fontId="10" fillId="0" borderId="1" xfId="0" applyNumberFormat="1" applyFont="1" applyBorder="1" applyProtection="1">
      <protection locked="0" hidden="1"/>
    </xf>
    <xf numFmtId="4" fontId="3" fillId="7" borderId="1" xfId="0" applyNumberFormat="1" applyFont="1" applyFill="1" applyBorder="1"/>
    <xf numFmtId="0" fontId="2" fillId="7" borderId="1" xfId="0" applyFont="1" applyFill="1" applyBorder="1"/>
    <xf numFmtId="0" fontId="3" fillId="7" borderId="1" xfId="0" applyFont="1" applyFill="1" applyBorder="1"/>
    <xf numFmtId="4" fontId="3" fillId="7" borderId="1" xfId="0" applyNumberFormat="1" applyFont="1" applyFill="1" applyBorder="1" applyProtection="1">
      <protection locked="0" hidden="1"/>
    </xf>
    <xf numFmtId="4" fontId="11" fillId="7" borderId="1" xfId="0" applyNumberFormat="1" applyFont="1" applyFill="1" applyBorder="1" applyProtection="1">
      <protection locked="0" hidden="1"/>
    </xf>
    <xf numFmtId="2" fontId="2" fillId="6" borderId="1" xfId="0" applyNumberFormat="1" applyFont="1" applyFill="1" applyBorder="1" applyProtection="1">
      <protection locked="0" hidden="1"/>
    </xf>
    <xf numFmtId="14" fontId="2" fillId="8" borderId="1" xfId="0" applyNumberFormat="1" applyFont="1" applyFill="1" applyBorder="1" applyProtection="1">
      <protection locked="0" hidden="1"/>
    </xf>
    <xf numFmtId="16" fontId="2" fillId="0" borderId="1" xfId="0" applyNumberFormat="1" applyFont="1" applyBorder="1" applyProtection="1">
      <protection locked="0" hidden="1"/>
    </xf>
    <xf numFmtId="0" fontId="2" fillId="0" borderId="11" xfId="0" applyFont="1" applyFill="1" applyBorder="1" applyProtection="1">
      <protection locked="0" hidden="1"/>
    </xf>
    <xf numFmtId="14" fontId="2" fillId="0" borderId="0" xfId="0" applyNumberFormat="1" applyFont="1"/>
    <xf numFmtId="14" fontId="2" fillId="0" borderId="1" xfId="0" applyNumberFormat="1" applyFont="1" applyFill="1" applyBorder="1" applyProtection="1">
      <protection hidden="1"/>
    </xf>
    <xf numFmtId="1" fontId="2" fillId="0" borderId="1" xfId="0" applyNumberFormat="1" applyFont="1" applyBorder="1" applyAlignment="1" applyProtection="1">
      <alignment horizontal="right"/>
      <protection locked="0" hidden="1"/>
    </xf>
    <xf numFmtId="0" fontId="16" fillId="0" borderId="16" xfId="0" applyFont="1" applyBorder="1" applyAlignment="1">
      <alignment wrapText="1"/>
    </xf>
    <xf numFmtId="0" fontId="0" fillId="6" borderId="0" xfId="0" applyFill="1"/>
    <xf numFmtId="0" fontId="1" fillId="0" borderId="1" xfId="0" applyFont="1" applyBorder="1"/>
    <xf numFmtId="0" fontId="0" fillId="0" borderId="1" xfId="0" applyBorder="1"/>
    <xf numFmtId="0" fontId="0" fillId="0" borderId="1" xfId="0" applyBorder="1" applyAlignment="1">
      <alignment wrapText="1"/>
    </xf>
    <xf numFmtId="0" fontId="0" fillId="6" borderId="1" xfId="0" applyFill="1" applyBorder="1"/>
    <xf numFmtId="0" fontId="0" fillId="6" borderId="1" xfId="0" applyFill="1" applyBorder="1" applyAlignment="1">
      <alignment wrapText="1"/>
    </xf>
    <xf numFmtId="0" fontId="2" fillId="5" borderId="1" xfId="0" applyFont="1" applyFill="1" applyBorder="1" applyAlignment="1" applyProtection="1">
      <alignment wrapText="1"/>
      <protection locked="0" hidden="1"/>
    </xf>
    <xf numFmtId="0" fontId="2" fillId="5" borderId="1" xfId="0" applyFont="1" applyFill="1" applyBorder="1" applyAlignment="1" applyProtection="1">
      <alignment horizontal="right" vertical="top"/>
      <protection locked="0" hidden="1"/>
    </xf>
    <xf numFmtId="0" fontId="2" fillId="5" borderId="1" xfId="0" applyFont="1" applyFill="1" applyBorder="1" applyProtection="1">
      <protection locked="0" hidden="1"/>
    </xf>
    <xf numFmtId="0" fontId="2" fillId="5" borderId="1" xfId="0" applyFont="1" applyFill="1" applyBorder="1" applyAlignment="1" applyProtection="1">
      <alignment horizontal="left" vertical="top" wrapText="1"/>
      <protection locked="0" hidden="1"/>
    </xf>
    <xf numFmtId="0" fontId="2" fillId="5" borderId="1" xfId="0" applyFont="1" applyFill="1" applyBorder="1" applyAlignment="1" applyProtection="1">
      <protection locked="0" hidden="1"/>
    </xf>
    <xf numFmtId="4" fontId="10" fillId="5" borderId="1" xfId="0" applyNumberFormat="1" applyFont="1" applyFill="1" applyBorder="1" applyAlignment="1" applyProtection="1">
      <alignment horizontal="right" vertical="top"/>
      <protection locked="0" hidden="1"/>
    </xf>
    <xf numFmtId="4" fontId="2" fillId="10" borderId="0" xfId="0" applyNumberFormat="1" applyFont="1" applyFill="1" applyProtection="1">
      <protection locked="0" hidden="1"/>
    </xf>
    <xf numFmtId="0" fontId="0" fillId="0" borderId="0" xfId="0" applyBorder="1"/>
    <xf numFmtId="0" fontId="16" fillId="0" borderId="17" xfId="0" applyFont="1" applyBorder="1" applyAlignment="1">
      <alignment wrapText="1"/>
    </xf>
    <xf numFmtId="0" fontId="16" fillId="0" borderId="19" xfId="0" applyFont="1" applyBorder="1" applyAlignment="1">
      <alignment wrapText="1"/>
    </xf>
    <xf numFmtId="0" fontId="4" fillId="0" borderId="10"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9" fillId="0" borderId="10" xfId="1" applyFont="1" applyBorder="1" applyAlignment="1" applyProtection="1">
      <alignment horizontal="left"/>
      <protection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4" xfId="0" applyFont="1" applyFill="1" applyBorder="1" applyAlignment="1" applyProtection="1">
      <protection hidden="1"/>
    </xf>
    <xf numFmtId="0" fontId="3" fillId="4" borderId="2" xfId="0" applyFont="1" applyFill="1" applyBorder="1" applyAlignment="1" applyProtection="1">
      <protection hidden="1"/>
    </xf>
    <xf numFmtId="0" fontId="1" fillId="4" borderId="4" xfId="0" applyFont="1" applyFill="1" applyBorder="1" applyAlignment="1" applyProtection="1">
      <protection hidden="1"/>
    </xf>
    <xf numFmtId="0" fontId="1" fillId="2" borderId="3" xfId="0" applyFont="1" applyFill="1" applyBorder="1" applyAlignment="1" applyProtection="1">
      <protection hidden="1"/>
    </xf>
    <xf numFmtId="0" fontId="3" fillId="3" borderId="2" xfId="0" applyFont="1" applyFill="1" applyBorder="1" applyAlignment="1" applyProtection="1">
      <protection hidden="1"/>
    </xf>
    <xf numFmtId="0" fontId="0" fillId="3" borderId="3" xfId="0" applyFont="1" applyFill="1" applyBorder="1" applyAlignment="1" applyProtection="1">
      <protection hidden="1"/>
    </xf>
    <xf numFmtId="0" fontId="0" fillId="3" borderId="4" xfId="0" applyFont="1"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0" fillId="3" borderId="4" xfId="0" applyFont="1" applyFill="1" applyBorder="1" applyAlignment="1" applyProtection="1">
      <protection locked="0" hidden="1"/>
    </xf>
    <xf numFmtId="9" fontId="3" fillId="2" borderId="5" xfId="0" applyNumberFormat="1" applyFont="1" applyFill="1" applyBorder="1" applyAlignment="1" applyProtection="1">
      <alignment horizontal="center" wrapText="1"/>
      <protection hidden="1"/>
    </xf>
    <xf numFmtId="9" fontId="3" fillId="2" borderId="6" xfId="0" applyNumberFormat="1" applyFont="1" applyFill="1" applyBorder="1" applyAlignment="1" applyProtection="1">
      <alignment horizontal="center" wrapText="1"/>
      <protection hidden="1"/>
    </xf>
    <xf numFmtId="9" fontId="3" fillId="2" borderId="5" xfId="0" applyNumberFormat="1" applyFont="1" applyFill="1" applyBorder="1" applyAlignment="1" applyProtection="1">
      <alignment horizontal="center"/>
      <protection hidden="1"/>
    </xf>
    <xf numFmtId="9" fontId="3" fillId="2" borderId="6" xfId="0" applyNumberFormat="1" applyFont="1" applyFill="1" applyBorder="1" applyAlignment="1" applyProtection="1">
      <alignment horizontal="center"/>
      <protection hidden="1"/>
    </xf>
    <xf numFmtId="0" fontId="3" fillId="2" borderId="2" xfId="0" applyFont="1" applyFill="1" applyBorder="1" applyAlignment="1" applyProtection="1">
      <alignment horizontal="center"/>
      <protection hidden="1"/>
    </xf>
    <xf numFmtId="0" fontId="3" fillId="2" borderId="3" xfId="0" applyFont="1" applyFill="1" applyBorder="1" applyAlignment="1" applyProtection="1">
      <alignment horizontal="center"/>
      <protection hidden="1"/>
    </xf>
    <xf numFmtId="0" fontId="3" fillId="2" borderId="4" xfId="0" applyFont="1" applyFill="1" applyBorder="1" applyAlignment="1" applyProtection="1">
      <alignment horizontal="center"/>
      <protection hidden="1"/>
    </xf>
    <xf numFmtId="0" fontId="3" fillId="2" borderId="5"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0" fontId="3" fillId="2" borderId="5" xfId="0" applyFont="1" applyFill="1" applyBorder="1" applyAlignment="1" applyProtection="1">
      <alignment horizontal="center" wrapText="1"/>
      <protection hidden="1"/>
    </xf>
    <xf numFmtId="0" fontId="3" fillId="2" borderId="6" xfId="0" applyFont="1" applyFill="1" applyBorder="1" applyAlignment="1" applyProtection="1">
      <alignment horizontal="center" wrapText="1"/>
      <protection hidden="1"/>
    </xf>
    <xf numFmtId="9" fontId="3" fillId="2" borderId="5" xfId="0" applyNumberFormat="1" applyFont="1" applyFill="1" applyBorder="1" applyAlignment="1" applyProtection="1">
      <alignment horizontal="center" vertical="center"/>
      <protection hidden="1"/>
    </xf>
    <xf numFmtId="9" fontId="3" fillId="2" borderId="6" xfId="0" applyNumberFormat="1"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9"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0" fontId="3" fillId="2" borderId="15" xfId="0" applyFont="1" applyFill="1" applyBorder="1" applyAlignment="1" applyProtection="1">
      <alignment horizontal="center" vertical="center"/>
      <protection hidden="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3" borderId="2" xfId="0" applyFont="1" applyFill="1" applyBorder="1" applyAlignment="1"/>
    <xf numFmtId="0" fontId="1" fillId="3" borderId="4" xfId="0" applyFont="1" applyFill="1" applyBorder="1" applyAlignment="1"/>
    <xf numFmtId="0" fontId="4" fillId="0" borderId="10" xfId="0" applyFont="1" applyBorder="1" applyAlignment="1" applyProtection="1">
      <alignment horizontal="left"/>
      <protection locked="0"/>
    </xf>
    <xf numFmtId="0" fontId="3" fillId="2" borderId="1" xfId="0" applyFont="1" applyFill="1" applyBorder="1" applyAlignment="1"/>
    <xf numFmtId="0" fontId="1" fillId="2" borderId="1" xfId="0" applyFont="1" applyFill="1" applyBorder="1" applyAlignment="1"/>
    <xf numFmtId="0" fontId="3" fillId="2" borderId="1" xfId="0" applyFont="1" applyFill="1" applyBorder="1" applyAlignment="1">
      <alignment horizontal="center"/>
    </xf>
    <xf numFmtId="2" fontId="3" fillId="2" borderId="1" xfId="0" applyNumberFormat="1" applyFont="1" applyFill="1" applyBorder="1" applyAlignment="1">
      <alignment horizontal="center" vertical="center"/>
    </xf>
    <xf numFmtId="0" fontId="3" fillId="2" borderId="7" xfId="0" applyFont="1" applyFill="1" applyBorder="1" applyAlignment="1">
      <alignment horizontal="center" wrapText="1"/>
    </xf>
    <xf numFmtId="0" fontId="3" fillId="2" borderId="8" xfId="0" applyFont="1" applyFill="1" applyBorder="1" applyAlignment="1">
      <alignment horizontal="center" wrapText="1"/>
    </xf>
    <xf numFmtId="0" fontId="3" fillId="2" borderId="9" xfId="0" applyFont="1" applyFill="1" applyBorder="1" applyAlignment="1">
      <alignment horizontal="center" wrapText="1"/>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3" fillId="2" borderId="1" xfId="0" applyFont="1" applyFill="1" applyBorder="1" applyAlignment="1">
      <alignment horizontal="center" vertical="center"/>
    </xf>
    <xf numFmtId="0" fontId="3" fillId="2" borderId="2" xfId="0" applyFont="1" applyFill="1" applyBorder="1" applyAlignment="1"/>
    <xf numFmtId="0" fontId="3" fillId="2" borderId="3" xfId="0" applyFont="1" applyFill="1" applyBorder="1" applyAlignment="1"/>
    <xf numFmtId="0" fontId="3" fillId="2" borderId="4" xfId="0" applyFont="1" applyFill="1" applyBorder="1" applyAlignment="1"/>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2" borderId="5"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2" xfId="0" applyFont="1" applyFill="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16" fillId="0" borderId="17" xfId="0" applyFont="1" applyBorder="1" applyAlignment="1">
      <alignment wrapText="1"/>
    </xf>
    <xf numFmtId="0" fontId="16" fillId="0" borderId="18" xfId="0" applyFont="1" applyBorder="1" applyAlignment="1">
      <alignment wrapText="1"/>
    </xf>
    <xf numFmtId="0" fontId="16" fillId="0" borderId="19" xfId="0" applyFont="1" applyBorder="1" applyAlignment="1">
      <alignment wrapText="1"/>
    </xf>
    <xf numFmtId="0" fontId="17" fillId="0" borderId="20" xfId="0" applyFont="1" applyFill="1" applyBorder="1"/>
    <xf numFmtId="0" fontId="17" fillId="0" borderId="0" xfId="0" applyFont="1" applyFill="1" applyBorder="1"/>
    <xf numFmtId="0" fontId="19" fillId="0" borderId="1" xfId="0" applyFont="1" applyBorder="1" applyAlignment="1">
      <alignment vertical="top" wrapText="1"/>
    </xf>
    <xf numFmtId="0" fontId="0" fillId="0" borderId="1" xfId="0" applyFont="1" applyFill="1" applyBorder="1" applyAlignment="1">
      <alignment vertical="top" wrapText="1"/>
    </xf>
    <xf numFmtId="0" fontId="15" fillId="0" borderId="17" xfId="0" applyFont="1" applyBorder="1"/>
    <xf numFmtId="0" fontId="16" fillId="0" borderId="0" xfId="0" applyFont="1" applyBorder="1" applyAlignment="1">
      <alignment wrapText="1"/>
    </xf>
    <xf numFmtId="0" fontId="16" fillId="9" borderId="19" xfId="0" applyFont="1" applyFill="1" applyBorder="1" applyAlignment="1">
      <alignment wrapText="1"/>
    </xf>
    <xf numFmtId="0" fontId="16" fillId="0" borderId="21" xfId="0" applyFont="1" applyBorder="1" applyAlignment="1">
      <alignment wrapText="1"/>
    </xf>
    <xf numFmtId="0" fontId="16" fillId="9" borderId="21" xfId="0" applyFont="1" applyFill="1" applyBorder="1" applyAlignment="1">
      <alignment wrapText="1"/>
    </xf>
    <xf numFmtId="0" fontId="17" fillId="0" borderId="1" xfId="0" applyFont="1" applyBorder="1"/>
    <xf numFmtId="0" fontId="17" fillId="6" borderId="1" xfId="0" applyFont="1" applyFill="1" applyBorder="1"/>
    <xf numFmtId="0" fontId="15" fillId="0" borderId="1" xfId="0" applyFont="1" applyBorder="1" applyAlignment="1">
      <alignment horizontal="right"/>
    </xf>
    <xf numFmtId="0" fontId="15" fillId="6" borderId="1" xfId="0" applyFont="1" applyFill="1" applyBorder="1" applyAlignment="1">
      <alignment horizontal="right"/>
    </xf>
    <xf numFmtId="0" fontId="16" fillId="0" borderId="1" xfId="0" applyFont="1" applyBorder="1" applyAlignment="1">
      <alignment wrapText="1"/>
    </xf>
    <xf numFmtId="0" fontId="16" fillId="6" borderId="1" xfId="0" applyFont="1" applyFill="1" applyBorder="1" applyAlignment="1">
      <alignment wrapText="1"/>
    </xf>
    <xf numFmtId="0" fontId="15" fillId="0" borderId="2" xfId="0" applyFont="1" applyBorder="1" applyAlignment="1">
      <alignment horizontal="center"/>
    </xf>
    <xf numFmtId="0" fontId="15" fillId="0" borderId="4" xfId="0" applyFont="1" applyBorder="1" applyAlignment="1">
      <alignment horizontal="center"/>
    </xf>
    <xf numFmtId="0" fontId="15" fillId="6" borderId="1" xfId="0" applyFont="1" applyFill="1" applyBorder="1" applyAlignment="1">
      <alignment horizontal="center"/>
    </xf>
    <xf numFmtId="0" fontId="0" fillId="0" borderId="1" xfId="0" applyFont="1" applyBorder="1"/>
    <xf numFmtId="0" fontId="20" fillId="0" borderId="1" xfId="0" applyFont="1" applyBorder="1"/>
    <xf numFmtId="0" fontId="21" fillId="0" borderId="1" xfId="0" applyFont="1" applyBorder="1" applyAlignment="1">
      <alignment horizontal="right"/>
    </xf>
    <xf numFmtId="0" fontId="20" fillId="6" borderId="1" xfId="0" applyFont="1" applyFill="1" applyBorder="1"/>
    <xf numFmtId="0" fontId="21" fillId="6" borderId="1" xfId="0" applyFont="1" applyFill="1" applyBorder="1" applyAlignment="1">
      <alignment horizontal="right"/>
    </xf>
    <xf numFmtId="0" fontId="22" fillId="0" borderId="1" xfId="0" applyFont="1" applyBorder="1" applyAlignment="1">
      <alignment wrapText="1"/>
    </xf>
    <xf numFmtId="0" fontId="21" fillId="0" borderId="1" xfId="0" applyFont="1" applyBorder="1"/>
    <xf numFmtId="0" fontId="21" fillId="0" borderId="1" xfId="0" applyFont="1" applyBorder="1" applyAlignment="1">
      <alignment wrapText="1"/>
    </xf>
    <xf numFmtId="0" fontId="21" fillId="0" borderId="4" xfId="0" applyFont="1" applyBorder="1" applyAlignment="1">
      <alignment horizontal="left" vertical="top" wrapText="1"/>
    </xf>
    <xf numFmtId="0" fontId="21" fillId="0" borderId="1" xfId="0" applyFont="1" applyBorder="1" applyAlignment="1">
      <alignment horizontal="left" wrapText="1"/>
    </xf>
    <xf numFmtId="0" fontId="21" fillId="0" borderId="1" xfId="0" applyFont="1" applyBorder="1" applyAlignment="1">
      <alignment horizontal="right" wrapText="1"/>
    </xf>
    <xf numFmtId="0" fontId="21" fillId="6" borderId="1" xfId="0" applyFont="1" applyFill="1" applyBorder="1" applyAlignment="1">
      <alignment horizontal="left" wrapText="1"/>
    </xf>
    <xf numFmtId="0" fontId="23" fillId="0" borderId="11" xfId="0" applyFont="1" applyFill="1" applyBorder="1" applyAlignment="1">
      <alignment vertical="top" wrapText="1"/>
    </xf>
  </cellXfs>
  <cellStyles count="12">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Hyperlink" xfId="1" builtinId="8"/>
    <cellStyle name="Normal" xfId="0" builtinId="0"/>
  </cellStyles>
  <dxfs count="34">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color theme="0"/>
      </font>
      <fill>
        <patternFill>
          <bgColor rgb="FFFF0000"/>
        </patternFill>
      </fill>
    </dxf>
    <dxf>
      <font>
        <b/>
        <i val="0"/>
        <color theme="1"/>
      </font>
      <fill>
        <patternFill>
          <bgColor rgb="FFFFC000"/>
        </patternFill>
      </fill>
    </dxf>
    <dxf>
      <font>
        <b/>
        <i/>
        <color theme="0"/>
      </font>
      <fill>
        <patternFill>
          <bgColor rgb="FFFF0000"/>
        </patternFill>
      </fill>
    </dxf>
    <dxf>
      <font>
        <b/>
        <i val="0"/>
        <color theme="1"/>
      </font>
      <fill>
        <patternFill>
          <bgColor rgb="FFFFC000"/>
        </patternFill>
      </fill>
    </dxf>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98C6D4"/>
      <color rgb="FFFF7C80"/>
      <color rgb="FFCC9900"/>
    </mruColors>
  </colors>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theme" Target="theme/theme1.xml"/><Relationship Id="rId15" Type="http://schemas.openxmlformats.org/officeDocument/2006/relationships/styles" Target="styles.xml"/><Relationship Id="rId16" Type="http://schemas.openxmlformats.org/officeDocument/2006/relationships/sharedStrings" Target="sharedStrings.xml"/><Relationship Id="rId1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 Id="rId2"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xdr:col>
      <xdr:colOff>1735666</xdr:colOff>
      <xdr:row>5</xdr:row>
      <xdr:rowOff>52917</xdr:rowOff>
    </xdr:from>
    <xdr:to>
      <xdr:col>2</xdr:col>
      <xdr:colOff>2971450</xdr:colOff>
      <xdr:row>7</xdr:row>
      <xdr:rowOff>86536</xdr:rowOff>
    </xdr:to>
    <xdr:pic>
      <xdr:nvPicPr>
        <xdr:cNvPr id="4" name="Picture 3">
          <a:extLst>
            <a:ext uri="{FF2B5EF4-FFF2-40B4-BE49-F238E27FC236}">
              <a16:creationId xmlns=""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85416" y="1058334"/>
          <a:ext cx="1235784" cy="837952"/>
        </a:xfrm>
        <a:prstGeom prst="rect">
          <a:avLst/>
        </a:prstGeom>
      </xdr:spPr>
    </xdr:pic>
    <xdr:clientData/>
  </xdr:twoCellAnchor>
  <xdr:twoCellAnchor editAs="oneCell">
    <xdr:from>
      <xdr:col>2</xdr:col>
      <xdr:colOff>3249083</xdr:colOff>
      <xdr:row>5</xdr:row>
      <xdr:rowOff>44823</xdr:rowOff>
    </xdr:from>
    <xdr:to>
      <xdr:col>4</xdr:col>
      <xdr:colOff>95871</xdr:colOff>
      <xdr:row>7</xdr:row>
      <xdr:rowOff>48534</xdr:rowOff>
    </xdr:to>
    <xdr:pic>
      <xdr:nvPicPr>
        <xdr:cNvPr id="5" name="Picture 4">
          <a:extLst>
            <a:ext uri="{FF2B5EF4-FFF2-40B4-BE49-F238E27FC236}">
              <a16:creationId xmlns=""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98833" y="1050240"/>
          <a:ext cx="1672788" cy="8080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228600</xdr:colOff>
      <xdr:row>2</xdr:row>
      <xdr:rowOff>95250</xdr:rowOff>
    </xdr:from>
    <xdr:to>
      <xdr:col>15</xdr:col>
      <xdr:colOff>598416</xdr:colOff>
      <xdr:row>6</xdr:row>
      <xdr:rowOff>66675</xdr:rowOff>
    </xdr:to>
    <xdr:pic>
      <xdr:nvPicPr>
        <xdr:cNvPr id="6" name="Picture 5">
          <a:extLst>
            <a:ext uri="{FF2B5EF4-FFF2-40B4-BE49-F238E27FC236}">
              <a16:creationId xmlns=""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68575" y="495300"/>
          <a:ext cx="1208016" cy="771525"/>
        </a:xfrm>
        <a:prstGeom prst="rect">
          <a:avLst/>
        </a:prstGeom>
      </xdr:spPr>
    </xdr:pic>
    <xdr:clientData/>
  </xdr:twoCellAnchor>
  <xdr:twoCellAnchor editAs="oneCell">
    <xdr:from>
      <xdr:col>11</xdr:col>
      <xdr:colOff>161925</xdr:colOff>
      <xdr:row>2</xdr:row>
      <xdr:rowOff>95250</xdr:rowOff>
    </xdr:from>
    <xdr:to>
      <xdr:col>12</xdr:col>
      <xdr:colOff>714374</xdr:colOff>
      <xdr:row>6</xdr:row>
      <xdr:rowOff>66778</xdr:rowOff>
    </xdr:to>
    <xdr:pic>
      <xdr:nvPicPr>
        <xdr:cNvPr id="8" name="Picture 7">
          <a:extLst>
            <a:ext uri="{FF2B5EF4-FFF2-40B4-BE49-F238E27FC236}">
              <a16:creationId xmlns="" xmlns:a16="http://schemas.microsoft.com/office/drawing/2014/main" id="{00000000-0008-0000-01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592050" y="495300"/>
          <a:ext cx="1457324" cy="7716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638175</xdr:colOff>
      <xdr:row>3</xdr:row>
      <xdr:rowOff>1</xdr:rowOff>
    </xdr:from>
    <xdr:to>
      <xdr:col>9</xdr:col>
      <xdr:colOff>66675</xdr:colOff>
      <xdr:row>6</xdr:row>
      <xdr:rowOff>171554</xdr:rowOff>
    </xdr:to>
    <xdr:pic>
      <xdr:nvPicPr>
        <xdr:cNvPr id="3" name="Picture 2">
          <a:extLst>
            <a:ext uri="{FF2B5EF4-FFF2-40B4-BE49-F238E27FC236}">
              <a16:creationId xmlns=""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144250" y="600076"/>
          <a:ext cx="1847850" cy="771628"/>
        </a:xfrm>
        <a:prstGeom prst="rect">
          <a:avLst/>
        </a:prstGeom>
      </xdr:spPr>
    </xdr:pic>
    <xdr:clientData/>
  </xdr:twoCellAnchor>
  <xdr:twoCellAnchor editAs="oneCell">
    <xdr:from>
      <xdr:col>9</xdr:col>
      <xdr:colOff>476250</xdr:colOff>
      <xdr:row>3</xdr:row>
      <xdr:rowOff>9525</xdr:rowOff>
    </xdr:from>
    <xdr:to>
      <xdr:col>10</xdr:col>
      <xdr:colOff>503166</xdr:colOff>
      <xdr:row>6</xdr:row>
      <xdr:rowOff>180975</xdr:rowOff>
    </xdr:to>
    <xdr:pic>
      <xdr:nvPicPr>
        <xdr:cNvPr id="4" name="Picture 3">
          <a:extLst>
            <a:ext uri="{FF2B5EF4-FFF2-40B4-BE49-F238E27FC236}">
              <a16:creationId xmlns="" xmlns:a16="http://schemas.microsoft.com/office/drawing/2014/main" id="{00000000-0008-0000-02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401675" y="609600"/>
          <a:ext cx="1255641" cy="771525"/>
        </a:xfrm>
        <a:prstGeom prst="rect">
          <a:avLst/>
        </a:prstGeom>
      </xdr:spPr>
    </xdr:pic>
    <xdr:clientData/>
  </xdr:twoCellAnchor>
</xdr:wsDr>
</file>

<file path=xl/theme/theme1.xml><?xml version="1.0" encoding="utf-8"?>
<a:theme xmlns:a="http://schemas.openxmlformats.org/drawingml/2006/main" name="Tarkvarakomplekti Office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 Id="rId2" Type="http://schemas.openxmlformats.org/officeDocument/2006/relationships/vmlDrawing" Target="../drawings/vmlDrawing1.vml"/><Relationship Id="rId3"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73"/>
  <sheetViews>
    <sheetView topLeftCell="A60" workbookViewId="0">
      <selection activeCell="J57" sqref="J57"/>
    </sheetView>
  </sheetViews>
  <sheetFormatPr baseColWidth="10" defaultColWidth="8.83203125" defaultRowHeight="15" x14ac:dyDescent="0"/>
  <cols>
    <col min="1" max="1" width="20.6640625" style="22" customWidth="1"/>
    <col min="2" max="2" width="39.83203125" style="132" customWidth="1"/>
    <col min="3" max="3" width="59.5" style="85" customWidth="1"/>
    <col min="4" max="4" width="13" style="113" customWidth="1"/>
    <col min="5" max="5" width="8.5" style="113" customWidth="1"/>
    <col min="6" max="6" width="10.5" style="113" customWidth="1"/>
    <col min="7" max="7" width="11.33203125" style="113" customWidth="1"/>
    <col min="8" max="8" width="8.83203125" style="22"/>
    <col min="9" max="9" width="10.33203125" style="22" bestFit="1" customWidth="1"/>
    <col min="10" max="10" width="8.83203125" style="22"/>
    <col min="11" max="11" width="9.1640625" style="22" bestFit="1" customWidth="1"/>
    <col min="12" max="252" width="8.83203125" style="22"/>
    <col min="253" max="253" width="32.1640625" style="22" bestFit="1" customWidth="1"/>
    <col min="254" max="254" width="21.5" style="22" bestFit="1" customWidth="1"/>
    <col min="255" max="255" width="11.5" style="22" bestFit="1" customWidth="1"/>
    <col min="256" max="256" width="12.33203125" style="22" bestFit="1" customWidth="1"/>
    <col min="257" max="257" width="10.5" style="22" bestFit="1" customWidth="1"/>
    <col min="258" max="259" width="8.83203125" style="22"/>
    <col min="260" max="260" width="15.83203125" style="22" customWidth="1"/>
    <col min="261" max="508" width="8.83203125" style="22"/>
    <col min="509" max="509" width="32.1640625" style="22" bestFit="1" customWidth="1"/>
    <col min="510" max="510" width="21.5" style="22" bestFit="1" customWidth="1"/>
    <col min="511" max="511" width="11.5" style="22" bestFit="1" customWidth="1"/>
    <col min="512" max="512" width="12.33203125" style="22" bestFit="1" customWidth="1"/>
    <col min="513" max="513" width="10.5" style="22" bestFit="1" customWidth="1"/>
    <col min="514" max="515" width="8.83203125" style="22"/>
    <col min="516" max="516" width="15.83203125" style="22" customWidth="1"/>
    <col min="517" max="764" width="8.83203125" style="22"/>
    <col min="765" max="765" width="32.1640625" style="22" bestFit="1" customWidth="1"/>
    <col min="766" max="766" width="21.5" style="22" bestFit="1" customWidth="1"/>
    <col min="767" max="767" width="11.5" style="22" bestFit="1" customWidth="1"/>
    <col min="768" max="768" width="12.33203125" style="22" bestFit="1" customWidth="1"/>
    <col min="769" max="769" width="10.5" style="22" bestFit="1" customWidth="1"/>
    <col min="770" max="771" width="8.83203125" style="22"/>
    <col min="772" max="772" width="15.83203125" style="22" customWidth="1"/>
    <col min="773" max="1020" width="8.83203125" style="22"/>
    <col min="1021" max="1021" width="32.1640625" style="22" bestFit="1" customWidth="1"/>
    <col min="1022" max="1022" width="21.5" style="22" bestFit="1" customWidth="1"/>
    <col min="1023" max="1023" width="11.5" style="22" bestFit="1" customWidth="1"/>
    <col min="1024" max="1024" width="12.33203125" style="22" bestFit="1" customWidth="1"/>
    <col min="1025" max="1025" width="10.5" style="22" bestFit="1" customWidth="1"/>
    <col min="1026" max="1027" width="8.83203125" style="22"/>
    <col min="1028" max="1028" width="15.83203125" style="22" customWidth="1"/>
    <col min="1029" max="1276" width="8.83203125" style="22"/>
    <col min="1277" max="1277" width="32.1640625" style="22" bestFit="1" customWidth="1"/>
    <col min="1278" max="1278" width="21.5" style="22" bestFit="1" customWidth="1"/>
    <col min="1279" max="1279" width="11.5" style="22" bestFit="1" customWidth="1"/>
    <col min="1280" max="1280" width="12.33203125" style="22" bestFit="1" customWidth="1"/>
    <col min="1281" max="1281" width="10.5" style="22" bestFit="1" customWidth="1"/>
    <col min="1282" max="1283" width="8.83203125" style="22"/>
    <col min="1284" max="1284" width="15.83203125" style="22" customWidth="1"/>
    <col min="1285" max="1532" width="8.83203125" style="22"/>
    <col min="1533" max="1533" width="32.1640625" style="22" bestFit="1" customWidth="1"/>
    <col min="1534" max="1534" width="21.5" style="22" bestFit="1" customWidth="1"/>
    <col min="1535" max="1535" width="11.5" style="22" bestFit="1" customWidth="1"/>
    <col min="1536" max="1536" width="12.33203125" style="22" bestFit="1" customWidth="1"/>
    <col min="1537" max="1537" width="10.5" style="22" bestFit="1" customWidth="1"/>
    <col min="1538" max="1539" width="8.83203125" style="22"/>
    <col min="1540" max="1540" width="15.83203125" style="22" customWidth="1"/>
    <col min="1541" max="1788" width="8.83203125" style="22"/>
    <col min="1789" max="1789" width="32.1640625" style="22" bestFit="1" customWidth="1"/>
    <col min="1790" max="1790" width="21.5" style="22" bestFit="1" customWidth="1"/>
    <col min="1791" max="1791" width="11.5" style="22" bestFit="1" customWidth="1"/>
    <col min="1792" max="1792" width="12.33203125" style="22" bestFit="1" customWidth="1"/>
    <col min="1793" max="1793" width="10.5" style="22" bestFit="1" customWidth="1"/>
    <col min="1794" max="1795" width="8.83203125" style="22"/>
    <col min="1796" max="1796" width="15.83203125" style="22" customWidth="1"/>
    <col min="1797" max="2044" width="8.83203125" style="22"/>
    <col min="2045" max="2045" width="32.1640625" style="22" bestFit="1" customWidth="1"/>
    <col min="2046" max="2046" width="21.5" style="22" bestFit="1" customWidth="1"/>
    <col min="2047" max="2047" width="11.5" style="22" bestFit="1" customWidth="1"/>
    <col min="2048" max="2048" width="12.33203125" style="22" bestFit="1" customWidth="1"/>
    <col min="2049" max="2049" width="10.5" style="22" bestFit="1" customWidth="1"/>
    <col min="2050" max="2051" width="8.83203125" style="22"/>
    <col min="2052" max="2052" width="15.83203125" style="22" customWidth="1"/>
    <col min="2053" max="2300" width="8.83203125" style="22"/>
    <col min="2301" max="2301" width="32.1640625" style="22" bestFit="1" customWidth="1"/>
    <col min="2302" max="2302" width="21.5" style="22" bestFit="1" customWidth="1"/>
    <col min="2303" max="2303" width="11.5" style="22" bestFit="1" customWidth="1"/>
    <col min="2304" max="2304" width="12.33203125" style="22" bestFit="1" customWidth="1"/>
    <col min="2305" max="2305" width="10.5" style="22" bestFit="1" customWidth="1"/>
    <col min="2306" max="2307" width="8.83203125" style="22"/>
    <col min="2308" max="2308" width="15.83203125" style="22" customWidth="1"/>
    <col min="2309" max="2556" width="8.83203125" style="22"/>
    <col min="2557" max="2557" width="32.1640625" style="22" bestFit="1" customWidth="1"/>
    <col min="2558" max="2558" width="21.5" style="22" bestFit="1" customWidth="1"/>
    <col min="2559" max="2559" width="11.5" style="22" bestFit="1" customWidth="1"/>
    <col min="2560" max="2560" width="12.33203125" style="22" bestFit="1" customWidth="1"/>
    <col min="2561" max="2561" width="10.5" style="22" bestFit="1" customWidth="1"/>
    <col min="2562" max="2563" width="8.83203125" style="22"/>
    <col min="2564" max="2564" width="15.83203125" style="22" customWidth="1"/>
    <col min="2565" max="2812" width="8.83203125" style="22"/>
    <col min="2813" max="2813" width="32.1640625" style="22" bestFit="1" customWidth="1"/>
    <col min="2814" max="2814" width="21.5" style="22" bestFit="1" customWidth="1"/>
    <col min="2815" max="2815" width="11.5" style="22" bestFit="1" customWidth="1"/>
    <col min="2816" max="2816" width="12.33203125" style="22" bestFit="1" customWidth="1"/>
    <col min="2817" max="2817" width="10.5" style="22" bestFit="1" customWidth="1"/>
    <col min="2818" max="2819" width="8.83203125" style="22"/>
    <col min="2820" max="2820" width="15.83203125" style="22" customWidth="1"/>
    <col min="2821" max="3068" width="8.83203125" style="22"/>
    <col min="3069" max="3069" width="32.1640625" style="22" bestFit="1" customWidth="1"/>
    <col min="3070" max="3070" width="21.5" style="22" bestFit="1" customWidth="1"/>
    <col min="3071" max="3071" width="11.5" style="22" bestFit="1" customWidth="1"/>
    <col min="3072" max="3072" width="12.33203125" style="22" bestFit="1" customWidth="1"/>
    <col min="3073" max="3073" width="10.5" style="22" bestFit="1" customWidth="1"/>
    <col min="3074" max="3075" width="8.83203125" style="22"/>
    <col min="3076" max="3076" width="15.83203125" style="22" customWidth="1"/>
    <col min="3077" max="3324" width="8.83203125" style="22"/>
    <col min="3325" max="3325" width="32.1640625" style="22" bestFit="1" customWidth="1"/>
    <col min="3326" max="3326" width="21.5" style="22" bestFit="1" customWidth="1"/>
    <col min="3327" max="3327" width="11.5" style="22" bestFit="1" customWidth="1"/>
    <col min="3328" max="3328" width="12.33203125" style="22" bestFit="1" customWidth="1"/>
    <col min="3329" max="3329" width="10.5" style="22" bestFit="1" customWidth="1"/>
    <col min="3330" max="3331" width="8.83203125" style="22"/>
    <col min="3332" max="3332" width="15.83203125" style="22" customWidth="1"/>
    <col min="3333" max="3580" width="8.83203125" style="22"/>
    <col min="3581" max="3581" width="32.1640625" style="22" bestFit="1" customWidth="1"/>
    <col min="3582" max="3582" width="21.5" style="22" bestFit="1" customWidth="1"/>
    <col min="3583" max="3583" width="11.5" style="22" bestFit="1" customWidth="1"/>
    <col min="3584" max="3584" width="12.33203125" style="22" bestFit="1" customWidth="1"/>
    <col min="3585" max="3585" width="10.5" style="22" bestFit="1" customWidth="1"/>
    <col min="3586" max="3587" width="8.83203125" style="22"/>
    <col min="3588" max="3588" width="15.83203125" style="22" customWidth="1"/>
    <col min="3589" max="3836" width="8.83203125" style="22"/>
    <col min="3837" max="3837" width="32.1640625" style="22" bestFit="1" customWidth="1"/>
    <col min="3838" max="3838" width="21.5" style="22" bestFit="1" customWidth="1"/>
    <col min="3839" max="3839" width="11.5" style="22" bestFit="1" customWidth="1"/>
    <col min="3840" max="3840" width="12.33203125" style="22" bestFit="1" customWidth="1"/>
    <col min="3841" max="3841" width="10.5" style="22" bestFit="1" customWidth="1"/>
    <col min="3842" max="3843" width="8.83203125" style="22"/>
    <col min="3844" max="3844" width="15.83203125" style="22" customWidth="1"/>
    <col min="3845" max="4092" width="8.83203125" style="22"/>
    <col min="4093" max="4093" width="32.1640625" style="22" bestFit="1" customWidth="1"/>
    <col min="4094" max="4094" width="21.5" style="22" bestFit="1" customWidth="1"/>
    <col min="4095" max="4095" width="11.5" style="22" bestFit="1" customWidth="1"/>
    <col min="4096" max="4096" width="12.33203125" style="22" bestFit="1" customWidth="1"/>
    <col min="4097" max="4097" width="10.5" style="22" bestFit="1" customWidth="1"/>
    <col min="4098" max="4099" width="8.83203125" style="22"/>
    <col min="4100" max="4100" width="15.83203125" style="22" customWidth="1"/>
    <col min="4101" max="4348" width="8.83203125" style="22"/>
    <col min="4349" max="4349" width="32.1640625" style="22" bestFit="1" customWidth="1"/>
    <col min="4350" max="4350" width="21.5" style="22" bestFit="1" customWidth="1"/>
    <col min="4351" max="4351" width="11.5" style="22" bestFit="1" customWidth="1"/>
    <col min="4352" max="4352" width="12.33203125" style="22" bestFit="1" customWidth="1"/>
    <col min="4353" max="4353" width="10.5" style="22" bestFit="1" customWidth="1"/>
    <col min="4354" max="4355" width="8.83203125" style="22"/>
    <col min="4356" max="4356" width="15.83203125" style="22" customWidth="1"/>
    <col min="4357" max="4604" width="8.83203125" style="22"/>
    <col min="4605" max="4605" width="32.1640625" style="22" bestFit="1" customWidth="1"/>
    <col min="4606" max="4606" width="21.5" style="22" bestFit="1" customWidth="1"/>
    <col min="4607" max="4607" width="11.5" style="22" bestFit="1" customWidth="1"/>
    <col min="4608" max="4608" width="12.33203125" style="22" bestFit="1" customWidth="1"/>
    <col min="4609" max="4609" width="10.5" style="22" bestFit="1" customWidth="1"/>
    <col min="4610" max="4611" width="8.83203125" style="22"/>
    <col min="4612" max="4612" width="15.83203125" style="22" customWidth="1"/>
    <col min="4613" max="4860" width="8.83203125" style="22"/>
    <col min="4861" max="4861" width="32.1640625" style="22" bestFit="1" customWidth="1"/>
    <col min="4862" max="4862" width="21.5" style="22" bestFit="1" customWidth="1"/>
    <col min="4863" max="4863" width="11.5" style="22" bestFit="1" customWidth="1"/>
    <col min="4864" max="4864" width="12.33203125" style="22" bestFit="1" customWidth="1"/>
    <col min="4865" max="4865" width="10.5" style="22" bestFit="1" customWidth="1"/>
    <col min="4866" max="4867" width="8.83203125" style="22"/>
    <col min="4868" max="4868" width="15.83203125" style="22" customWidth="1"/>
    <col min="4869" max="5116" width="8.83203125" style="22"/>
    <col min="5117" max="5117" width="32.1640625" style="22" bestFit="1" customWidth="1"/>
    <col min="5118" max="5118" width="21.5" style="22" bestFit="1" customWidth="1"/>
    <col min="5119" max="5119" width="11.5" style="22" bestFit="1" customWidth="1"/>
    <col min="5120" max="5120" width="12.33203125" style="22" bestFit="1" customWidth="1"/>
    <col min="5121" max="5121" width="10.5" style="22" bestFit="1" customWidth="1"/>
    <col min="5122" max="5123" width="8.83203125" style="22"/>
    <col min="5124" max="5124" width="15.83203125" style="22" customWidth="1"/>
    <col min="5125" max="5372" width="8.83203125" style="22"/>
    <col min="5373" max="5373" width="32.1640625" style="22" bestFit="1" customWidth="1"/>
    <col min="5374" max="5374" width="21.5" style="22" bestFit="1" customWidth="1"/>
    <col min="5375" max="5375" width="11.5" style="22" bestFit="1" customWidth="1"/>
    <col min="5376" max="5376" width="12.33203125" style="22" bestFit="1" customWidth="1"/>
    <col min="5377" max="5377" width="10.5" style="22" bestFit="1" customWidth="1"/>
    <col min="5378" max="5379" width="8.83203125" style="22"/>
    <col min="5380" max="5380" width="15.83203125" style="22" customWidth="1"/>
    <col min="5381" max="5628" width="8.83203125" style="22"/>
    <col min="5629" max="5629" width="32.1640625" style="22" bestFit="1" customWidth="1"/>
    <col min="5630" max="5630" width="21.5" style="22" bestFit="1" customWidth="1"/>
    <col min="5631" max="5631" width="11.5" style="22" bestFit="1" customWidth="1"/>
    <col min="5632" max="5632" width="12.33203125" style="22" bestFit="1" customWidth="1"/>
    <col min="5633" max="5633" width="10.5" style="22" bestFit="1" customWidth="1"/>
    <col min="5634" max="5635" width="8.83203125" style="22"/>
    <col min="5636" max="5636" width="15.83203125" style="22" customWidth="1"/>
    <col min="5637" max="5884" width="8.83203125" style="22"/>
    <col min="5885" max="5885" width="32.1640625" style="22" bestFit="1" customWidth="1"/>
    <col min="5886" max="5886" width="21.5" style="22" bestFit="1" customWidth="1"/>
    <col min="5887" max="5887" width="11.5" style="22" bestFit="1" customWidth="1"/>
    <col min="5888" max="5888" width="12.33203125" style="22" bestFit="1" customWidth="1"/>
    <col min="5889" max="5889" width="10.5" style="22" bestFit="1" customWidth="1"/>
    <col min="5890" max="5891" width="8.83203125" style="22"/>
    <col min="5892" max="5892" width="15.83203125" style="22" customWidth="1"/>
    <col min="5893" max="6140" width="8.83203125" style="22"/>
    <col min="6141" max="6141" width="32.1640625" style="22" bestFit="1" customWidth="1"/>
    <col min="6142" max="6142" width="21.5" style="22" bestFit="1" customWidth="1"/>
    <col min="6143" max="6143" width="11.5" style="22" bestFit="1" customWidth="1"/>
    <col min="6144" max="6144" width="12.33203125" style="22" bestFit="1" customWidth="1"/>
    <col min="6145" max="6145" width="10.5" style="22" bestFit="1" customWidth="1"/>
    <col min="6146" max="6147" width="8.83203125" style="22"/>
    <col min="6148" max="6148" width="15.83203125" style="22" customWidth="1"/>
    <col min="6149" max="6396" width="8.83203125" style="22"/>
    <col min="6397" max="6397" width="32.1640625" style="22" bestFit="1" customWidth="1"/>
    <col min="6398" max="6398" width="21.5" style="22" bestFit="1" customWidth="1"/>
    <col min="6399" max="6399" width="11.5" style="22" bestFit="1" customWidth="1"/>
    <col min="6400" max="6400" width="12.33203125" style="22" bestFit="1" customWidth="1"/>
    <col min="6401" max="6401" width="10.5" style="22" bestFit="1" customWidth="1"/>
    <col min="6402" max="6403" width="8.83203125" style="22"/>
    <col min="6404" max="6404" width="15.83203125" style="22" customWidth="1"/>
    <col min="6405" max="6652" width="8.83203125" style="22"/>
    <col min="6653" max="6653" width="32.1640625" style="22" bestFit="1" customWidth="1"/>
    <col min="6654" max="6654" width="21.5" style="22" bestFit="1" customWidth="1"/>
    <col min="6655" max="6655" width="11.5" style="22" bestFit="1" customWidth="1"/>
    <col min="6656" max="6656" width="12.33203125" style="22" bestFit="1" customWidth="1"/>
    <col min="6657" max="6657" width="10.5" style="22" bestFit="1" customWidth="1"/>
    <col min="6658" max="6659" width="8.83203125" style="22"/>
    <col min="6660" max="6660" width="15.83203125" style="22" customWidth="1"/>
    <col min="6661" max="6908" width="8.83203125" style="22"/>
    <col min="6909" max="6909" width="32.1640625" style="22" bestFit="1" customWidth="1"/>
    <col min="6910" max="6910" width="21.5" style="22" bestFit="1" customWidth="1"/>
    <col min="6911" max="6911" width="11.5" style="22" bestFit="1" customWidth="1"/>
    <col min="6912" max="6912" width="12.33203125" style="22" bestFit="1" customWidth="1"/>
    <col min="6913" max="6913" width="10.5" style="22" bestFit="1" customWidth="1"/>
    <col min="6914" max="6915" width="8.83203125" style="22"/>
    <col min="6916" max="6916" width="15.83203125" style="22" customWidth="1"/>
    <col min="6917" max="7164" width="8.83203125" style="22"/>
    <col min="7165" max="7165" width="32.1640625" style="22" bestFit="1" customWidth="1"/>
    <col min="7166" max="7166" width="21.5" style="22" bestFit="1" customWidth="1"/>
    <col min="7167" max="7167" width="11.5" style="22" bestFit="1" customWidth="1"/>
    <col min="7168" max="7168" width="12.33203125" style="22" bestFit="1" customWidth="1"/>
    <col min="7169" max="7169" width="10.5" style="22" bestFit="1" customWidth="1"/>
    <col min="7170" max="7171" width="8.83203125" style="22"/>
    <col min="7172" max="7172" width="15.83203125" style="22" customWidth="1"/>
    <col min="7173" max="7420" width="8.83203125" style="22"/>
    <col min="7421" max="7421" width="32.1640625" style="22" bestFit="1" customWidth="1"/>
    <col min="7422" max="7422" width="21.5" style="22" bestFit="1" customWidth="1"/>
    <col min="7423" max="7423" width="11.5" style="22" bestFit="1" customWidth="1"/>
    <col min="7424" max="7424" width="12.33203125" style="22" bestFit="1" customWidth="1"/>
    <col min="7425" max="7425" width="10.5" style="22" bestFit="1" customWidth="1"/>
    <col min="7426" max="7427" width="8.83203125" style="22"/>
    <col min="7428" max="7428" width="15.83203125" style="22" customWidth="1"/>
    <col min="7429" max="7676" width="8.83203125" style="22"/>
    <col min="7677" max="7677" width="32.1640625" style="22" bestFit="1" customWidth="1"/>
    <col min="7678" max="7678" width="21.5" style="22" bestFit="1" customWidth="1"/>
    <col min="7679" max="7679" width="11.5" style="22" bestFit="1" customWidth="1"/>
    <col min="7680" max="7680" width="12.33203125" style="22" bestFit="1" customWidth="1"/>
    <col min="7681" max="7681" width="10.5" style="22" bestFit="1" customWidth="1"/>
    <col min="7682" max="7683" width="8.83203125" style="22"/>
    <col min="7684" max="7684" width="15.83203125" style="22" customWidth="1"/>
    <col min="7685" max="7932" width="8.83203125" style="22"/>
    <col min="7933" max="7933" width="32.1640625" style="22" bestFit="1" customWidth="1"/>
    <col min="7934" max="7934" width="21.5" style="22" bestFit="1" customWidth="1"/>
    <col min="7935" max="7935" width="11.5" style="22" bestFit="1" customWidth="1"/>
    <col min="7936" max="7936" width="12.33203125" style="22" bestFit="1" customWidth="1"/>
    <col min="7937" max="7937" width="10.5" style="22" bestFit="1" customWidth="1"/>
    <col min="7938" max="7939" width="8.83203125" style="22"/>
    <col min="7940" max="7940" width="15.83203125" style="22" customWidth="1"/>
    <col min="7941" max="8188" width="8.83203125" style="22"/>
    <col min="8189" max="8189" width="32.1640625" style="22" bestFit="1" customWidth="1"/>
    <col min="8190" max="8190" width="21.5" style="22" bestFit="1" customWidth="1"/>
    <col min="8191" max="8191" width="11.5" style="22" bestFit="1" customWidth="1"/>
    <col min="8192" max="8192" width="12.33203125" style="22" bestFit="1" customWidth="1"/>
    <col min="8193" max="8193" width="10.5" style="22" bestFit="1" customWidth="1"/>
    <col min="8194" max="8195" width="8.83203125" style="22"/>
    <col min="8196" max="8196" width="15.83203125" style="22" customWidth="1"/>
    <col min="8197" max="8444" width="8.83203125" style="22"/>
    <col min="8445" max="8445" width="32.1640625" style="22" bestFit="1" customWidth="1"/>
    <col min="8446" max="8446" width="21.5" style="22" bestFit="1" customWidth="1"/>
    <col min="8447" max="8447" width="11.5" style="22" bestFit="1" customWidth="1"/>
    <col min="8448" max="8448" width="12.33203125" style="22" bestFit="1" customWidth="1"/>
    <col min="8449" max="8449" width="10.5" style="22" bestFit="1" customWidth="1"/>
    <col min="8450" max="8451" width="8.83203125" style="22"/>
    <col min="8452" max="8452" width="15.83203125" style="22" customWidth="1"/>
    <col min="8453" max="8700" width="8.83203125" style="22"/>
    <col min="8701" max="8701" width="32.1640625" style="22" bestFit="1" customWidth="1"/>
    <col min="8702" max="8702" width="21.5" style="22" bestFit="1" customWidth="1"/>
    <col min="8703" max="8703" width="11.5" style="22" bestFit="1" customWidth="1"/>
    <col min="8704" max="8704" width="12.33203125" style="22" bestFit="1" customWidth="1"/>
    <col min="8705" max="8705" width="10.5" style="22" bestFit="1" customWidth="1"/>
    <col min="8706" max="8707" width="8.83203125" style="22"/>
    <col min="8708" max="8708" width="15.83203125" style="22" customWidth="1"/>
    <col min="8709" max="8956" width="8.83203125" style="22"/>
    <col min="8957" max="8957" width="32.1640625" style="22" bestFit="1" customWidth="1"/>
    <col min="8958" max="8958" width="21.5" style="22" bestFit="1" customWidth="1"/>
    <col min="8959" max="8959" width="11.5" style="22" bestFit="1" customWidth="1"/>
    <col min="8960" max="8960" width="12.33203125" style="22" bestFit="1" customWidth="1"/>
    <col min="8961" max="8961" width="10.5" style="22" bestFit="1" customWidth="1"/>
    <col min="8962" max="8963" width="8.83203125" style="22"/>
    <col min="8964" max="8964" width="15.83203125" style="22" customWidth="1"/>
    <col min="8965" max="9212" width="8.83203125" style="22"/>
    <col min="9213" max="9213" width="32.1640625" style="22" bestFit="1" customWidth="1"/>
    <col min="9214" max="9214" width="21.5" style="22" bestFit="1" customWidth="1"/>
    <col min="9215" max="9215" width="11.5" style="22" bestFit="1" customWidth="1"/>
    <col min="9216" max="9216" width="12.33203125" style="22" bestFit="1" customWidth="1"/>
    <col min="9217" max="9217" width="10.5" style="22" bestFit="1" customWidth="1"/>
    <col min="9218" max="9219" width="8.83203125" style="22"/>
    <col min="9220" max="9220" width="15.83203125" style="22" customWidth="1"/>
    <col min="9221" max="9468" width="8.83203125" style="22"/>
    <col min="9469" max="9469" width="32.1640625" style="22" bestFit="1" customWidth="1"/>
    <col min="9470" max="9470" width="21.5" style="22" bestFit="1" customWidth="1"/>
    <col min="9471" max="9471" width="11.5" style="22" bestFit="1" customWidth="1"/>
    <col min="9472" max="9472" width="12.33203125" style="22" bestFit="1" customWidth="1"/>
    <col min="9473" max="9473" width="10.5" style="22" bestFit="1" customWidth="1"/>
    <col min="9474" max="9475" width="8.83203125" style="22"/>
    <col min="9476" max="9476" width="15.83203125" style="22" customWidth="1"/>
    <col min="9477" max="9724" width="8.83203125" style="22"/>
    <col min="9725" max="9725" width="32.1640625" style="22" bestFit="1" customWidth="1"/>
    <col min="9726" max="9726" width="21.5" style="22" bestFit="1" customWidth="1"/>
    <col min="9727" max="9727" width="11.5" style="22" bestFit="1" customWidth="1"/>
    <col min="9728" max="9728" width="12.33203125" style="22" bestFit="1" customWidth="1"/>
    <col min="9729" max="9729" width="10.5" style="22" bestFit="1" customWidth="1"/>
    <col min="9730" max="9731" width="8.83203125" style="22"/>
    <col min="9732" max="9732" width="15.83203125" style="22" customWidth="1"/>
    <col min="9733" max="9980" width="8.83203125" style="22"/>
    <col min="9981" max="9981" width="32.1640625" style="22" bestFit="1" customWidth="1"/>
    <col min="9982" max="9982" width="21.5" style="22" bestFit="1" customWidth="1"/>
    <col min="9983" max="9983" width="11.5" style="22" bestFit="1" customWidth="1"/>
    <col min="9984" max="9984" width="12.33203125" style="22" bestFit="1" customWidth="1"/>
    <col min="9985" max="9985" width="10.5" style="22" bestFit="1" customWidth="1"/>
    <col min="9986" max="9987" width="8.83203125" style="22"/>
    <col min="9988" max="9988" width="15.83203125" style="22" customWidth="1"/>
    <col min="9989" max="10236" width="8.83203125" style="22"/>
    <col min="10237" max="10237" width="32.1640625" style="22" bestFit="1" customWidth="1"/>
    <col min="10238" max="10238" width="21.5" style="22" bestFit="1" customWidth="1"/>
    <col min="10239" max="10239" width="11.5" style="22" bestFit="1" customWidth="1"/>
    <col min="10240" max="10240" width="12.33203125" style="22" bestFit="1" customWidth="1"/>
    <col min="10241" max="10241" width="10.5" style="22" bestFit="1" customWidth="1"/>
    <col min="10242" max="10243" width="8.83203125" style="22"/>
    <col min="10244" max="10244" width="15.83203125" style="22" customWidth="1"/>
    <col min="10245" max="10492" width="8.83203125" style="22"/>
    <col min="10493" max="10493" width="32.1640625" style="22" bestFit="1" customWidth="1"/>
    <col min="10494" max="10494" width="21.5" style="22" bestFit="1" customWidth="1"/>
    <col min="10495" max="10495" width="11.5" style="22" bestFit="1" customWidth="1"/>
    <col min="10496" max="10496" width="12.33203125" style="22" bestFit="1" customWidth="1"/>
    <col min="10497" max="10497" width="10.5" style="22" bestFit="1" customWidth="1"/>
    <col min="10498" max="10499" width="8.83203125" style="22"/>
    <col min="10500" max="10500" width="15.83203125" style="22" customWidth="1"/>
    <col min="10501" max="10748" width="8.83203125" style="22"/>
    <col min="10749" max="10749" width="32.1640625" style="22" bestFit="1" customWidth="1"/>
    <col min="10750" max="10750" width="21.5" style="22" bestFit="1" customWidth="1"/>
    <col min="10751" max="10751" width="11.5" style="22" bestFit="1" customWidth="1"/>
    <col min="10752" max="10752" width="12.33203125" style="22" bestFit="1" customWidth="1"/>
    <col min="10753" max="10753" width="10.5" style="22" bestFit="1" customWidth="1"/>
    <col min="10754" max="10755" width="8.83203125" style="22"/>
    <col min="10756" max="10756" width="15.83203125" style="22" customWidth="1"/>
    <col min="10757" max="11004" width="8.83203125" style="22"/>
    <col min="11005" max="11005" width="32.1640625" style="22" bestFit="1" customWidth="1"/>
    <col min="11006" max="11006" width="21.5" style="22" bestFit="1" customWidth="1"/>
    <col min="11007" max="11007" width="11.5" style="22" bestFit="1" customWidth="1"/>
    <col min="11008" max="11008" width="12.33203125" style="22" bestFit="1" customWidth="1"/>
    <col min="11009" max="11009" width="10.5" style="22" bestFit="1" customWidth="1"/>
    <col min="11010" max="11011" width="8.83203125" style="22"/>
    <col min="11012" max="11012" width="15.83203125" style="22" customWidth="1"/>
    <col min="11013" max="11260" width="8.83203125" style="22"/>
    <col min="11261" max="11261" width="32.1640625" style="22" bestFit="1" customWidth="1"/>
    <col min="11262" max="11262" width="21.5" style="22" bestFit="1" customWidth="1"/>
    <col min="11263" max="11263" width="11.5" style="22" bestFit="1" customWidth="1"/>
    <col min="11264" max="11264" width="12.33203125" style="22" bestFit="1" customWidth="1"/>
    <col min="11265" max="11265" width="10.5" style="22" bestFit="1" customWidth="1"/>
    <col min="11266" max="11267" width="8.83203125" style="22"/>
    <col min="11268" max="11268" width="15.83203125" style="22" customWidth="1"/>
    <col min="11269" max="11516" width="8.83203125" style="22"/>
    <col min="11517" max="11517" width="32.1640625" style="22" bestFit="1" customWidth="1"/>
    <col min="11518" max="11518" width="21.5" style="22" bestFit="1" customWidth="1"/>
    <col min="11519" max="11519" width="11.5" style="22" bestFit="1" customWidth="1"/>
    <col min="11520" max="11520" width="12.33203125" style="22" bestFit="1" customWidth="1"/>
    <col min="11521" max="11521" width="10.5" style="22" bestFit="1" customWidth="1"/>
    <col min="11522" max="11523" width="8.83203125" style="22"/>
    <col min="11524" max="11524" width="15.83203125" style="22" customWidth="1"/>
    <col min="11525" max="11772" width="8.83203125" style="22"/>
    <col min="11773" max="11773" width="32.1640625" style="22" bestFit="1" customWidth="1"/>
    <col min="11774" max="11774" width="21.5" style="22" bestFit="1" customWidth="1"/>
    <col min="11775" max="11775" width="11.5" style="22" bestFit="1" customWidth="1"/>
    <col min="11776" max="11776" width="12.33203125" style="22" bestFit="1" customWidth="1"/>
    <col min="11777" max="11777" width="10.5" style="22" bestFit="1" customWidth="1"/>
    <col min="11778" max="11779" width="8.83203125" style="22"/>
    <col min="11780" max="11780" width="15.83203125" style="22" customWidth="1"/>
    <col min="11781" max="12028" width="8.83203125" style="22"/>
    <col min="12029" max="12029" width="32.1640625" style="22" bestFit="1" customWidth="1"/>
    <col min="12030" max="12030" width="21.5" style="22" bestFit="1" customWidth="1"/>
    <col min="12031" max="12031" width="11.5" style="22" bestFit="1" customWidth="1"/>
    <col min="12032" max="12032" width="12.33203125" style="22" bestFit="1" customWidth="1"/>
    <col min="12033" max="12033" width="10.5" style="22" bestFit="1" customWidth="1"/>
    <col min="12034" max="12035" width="8.83203125" style="22"/>
    <col min="12036" max="12036" width="15.83203125" style="22" customWidth="1"/>
    <col min="12037" max="12284" width="8.83203125" style="22"/>
    <col min="12285" max="12285" width="32.1640625" style="22" bestFit="1" customWidth="1"/>
    <col min="12286" max="12286" width="21.5" style="22" bestFit="1" customWidth="1"/>
    <col min="12287" max="12287" width="11.5" style="22" bestFit="1" customWidth="1"/>
    <col min="12288" max="12288" width="12.33203125" style="22" bestFit="1" customWidth="1"/>
    <col min="12289" max="12289" width="10.5" style="22" bestFit="1" customWidth="1"/>
    <col min="12290" max="12291" width="8.83203125" style="22"/>
    <col min="12292" max="12292" width="15.83203125" style="22" customWidth="1"/>
    <col min="12293" max="12540" width="8.83203125" style="22"/>
    <col min="12541" max="12541" width="32.1640625" style="22" bestFit="1" customWidth="1"/>
    <col min="12542" max="12542" width="21.5" style="22" bestFit="1" customWidth="1"/>
    <col min="12543" max="12543" width="11.5" style="22" bestFit="1" customWidth="1"/>
    <col min="12544" max="12544" width="12.33203125" style="22" bestFit="1" customWidth="1"/>
    <col min="12545" max="12545" width="10.5" style="22" bestFit="1" customWidth="1"/>
    <col min="12546" max="12547" width="8.83203125" style="22"/>
    <col min="12548" max="12548" width="15.83203125" style="22" customWidth="1"/>
    <col min="12549" max="12796" width="8.83203125" style="22"/>
    <col min="12797" max="12797" width="32.1640625" style="22" bestFit="1" customWidth="1"/>
    <col min="12798" max="12798" width="21.5" style="22" bestFit="1" customWidth="1"/>
    <col min="12799" max="12799" width="11.5" style="22" bestFit="1" customWidth="1"/>
    <col min="12800" max="12800" width="12.33203125" style="22" bestFit="1" customWidth="1"/>
    <col min="12801" max="12801" width="10.5" style="22" bestFit="1" customWidth="1"/>
    <col min="12802" max="12803" width="8.83203125" style="22"/>
    <col min="12804" max="12804" width="15.83203125" style="22" customWidth="1"/>
    <col min="12805" max="13052" width="8.83203125" style="22"/>
    <col min="13053" max="13053" width="32.1640625" style="22" bestFit="1" customWidth="1"/>
    <col min="13054" max="13054" width="21.5" style="22" bestFit="1" customWidth="1"/>
    <col min="13055" max="13055" width="11.5" style="22" bestFit="1" customWidth="1"/>
    <col min="13056" max="13056" width="12.33203125" style="22" bestFit="1" customWidth="1"/>
    <col min="13057" max="13057" width="10.5" style="22" bestFit="1" customWidth="1"/>
    <col min="13058" max="13059" width="8.83203125" style="22"/>
    <col min="13060" max="13060" width="15.83203125" style="22" customWidth="1"/>
    <col min="13061" max="13308" width="8.83203125" style="22"/>
    <col min="13309" max="13309" width="32.1640625" style="22" bestFit="1" customWidth="1"/>
    <col min="13310" max="13310" width="21.5" style="22" bestFit="1" customWidth="1"/>
    <col min="13311" max="13311" width="11.5" style="22" bestFit="1" customWidth="1"/>
    <col min="13312" max="13312" width="12.33203125" style="22" bestFit="1" customWidth="1"/>
    <col min="13313" max="13313" width="10.5" style="22" bestFit="1" customWidth="1"/>
    <col min="13314" max="13315" width="8.83203125" style="22"/>
    <col min="13316" max="13316" width="15.83203125" style="22" customWidth="1"/>
    <col min="13317" max="13564" width="8.83203125" style="22"/>
    <col min="13565" max="13565" width="32.1640625" style="22" bestFit="1" customWidth="1"/>
    <col min="13566" max="13566" width="21.5" style="22" bestFit="1" customWidth="1"/>
    <col min="13567" max="13567" width="11.5" style="22" bestFit="1" customWidth="1"/>
    <col min="13568" max="13568" width="12.33203125" style="22" bestFit="1" customWidth="1"/>
    <col min="13569" max="13569" width="10.5" style="22" bestFit="1" customWidth="1"/>
    <col min="13570" max="13571" width="8.83203125" style="22"/>
    <col min="13572" max="13572" width="15.83203125" style="22" customWidth="1"/>
    <col min="13573" max="13820" width="8.83203125" style="22"/>
    <col min="13821" max="13821" width="32.1640625" style="22" bestFit="1" customWidth="1"/>
    <col min="13822" max="13822" width="21.5" style="22" bestFit="1" customWidth="1"/>
    <col min="13823" max="13823" width="11.5" style="22" bestFit="1" customWidth="1"/>
    <col min="13824" max="13824" width="12.33203125" style="22" bestFit="1" customWidth="1"/>
    <col min="13825" max="13825" width="10.5" style="22" bestFit="1" customWidth="1"/>
    <col min="13826" max="13827" width="8.83203125" style="22"/>
    <col min="13828" max="13828" width="15.83203125" style="22" customWidth="1"/>
    <col min="13829" max="14076" width="8.83203125" style="22"/>
    <col min="14077" max="14077" width="32.1640625" style="22" bestFit="1" customWidth="1"/>
    <col min="14078" max="14078" width="21.5" style="22" bestFit="1" customWidth="1"/>
    <col min="14079" max="14079" width="11.5" style="22" bestFit="1" customWidth="1"/>
    <col min="14080" max="14080" width="12.33203125" style="22" bestFit="1" customWidth="1"/>
    <col min="14081" max="14081" width="10.5" style="22" bestFit="1" customWidth="1"/>
    <col min="14082" max="14083" width="8.83203125" style="22"/>
    <col min="14084" max="14084" width="15.83203125" style="22" customWidth="1"/>
    <col min="14085" max="14332" width="8.83203125" style="22"/>
    <col min="14333" max="14333" width="32.1640625" style="22" bestFit="1" customWidth="1"/>
    <col min="14334" max="14334" width="21.5" style="22" bestFit="1" customWidth="1"/>
    <col min="14335" max="14335" width="11.5" style="22" bestFit="1" customWidth="1"/>
    <col min="14336" max="14336" width="12.33203125" style="22" bestFit="1" customWidth="1"/>
    <col min="14337" max="14337" width="10.5" style="22" bestFit="1" customWidth="1"/>
    <col min="14338" max="14339" width="8.83203125" style="22"/>
    <col min="14340" max="14340" width="15.83203125" style="22" customWidth="1"/>
    <col min="14341" max="14588" width="8.83203125" style="22"/>
    <col min="14589" max="14589" width="32.1640625" style="22" bestFit="1" customWidth="1"/>
    <col min="14590" max="14590" width="21.5" style="22" bestFit="1" customWidth="1"/>
    <col min="14591" max="14591" width="11.5" style="22" bestFit="1" customWidth="1"/>
    <col min="14592" max="14592" width="12.33203125" style="22" bestFit="1" customWidth="1"/>
    <col min="14593" max="14593" width="10.5" style="22" bestFit="1" customWidth="1"/>
    <col min="14594" max="14595" width="8.83203125" style="22"/>
    <col min="14596" max="14596" width="15.83203125" style="22" customWidth="1"/>
    <col min="14597" max="14844" width="8.83203125" style="22"/>
    <col min="14845" max="14845" width="32.1640625" style="22" bestFit="1" customWidth="1"/>
    <col min="14846" max="14846" width="21.5" style="22" bestFit="1" customWidth="1"/>
    <col min="14847" max="14847" width="11.5" style="22" bestFit="1" customWidth="1"/>
    <col min="14848" max="14848" width="12.33203125" style="22" bestFit="1" customWidth="1"/>
    <col min="14849" max="14849" width="10.5" style="22" bestFit="1" customWidth="1"/>
    <col min="14850" max="14851" width="8.83203125" style="22"/>
    <col min="14852" max="14852" width="15.83203125" style="22" customWidth="1"/>
    <col min="14853" max="15100" width="8.83203125" style="22"/>
    <col min="15101" max="15101" width="32.1640625" style="22" bestFit="1" customWidth="1"/>
    <col min="15102" max="15102" width="21.5" style="22" bestFit="1" customWidth="1"/>
    <col min="15103" max="15103" width="11.5" style="22" bestFit="1" customWidth="1"/>
    <col min="15104" max="15104" width="12.33203125" style="22" bestFit="1" customWidth="1"/>
    <col min="15105" max="15105" width="10.5" style="22" bestFit="1" customWidth="1"/>
    <col min="15106" max="15107" width="8.83203125" style="22"/>
    <col min="15108" max="15108" width="15.83203125" style="22" customWidth="1"/>
    <col min="15109" max="15356" width="8.83203125" style="22"/>
    <col min="15357" max="15357" width="32.1640625" style="22" bestFit="1" customWidth="1"/>
    <col min="15358" max="15358" width="21.5" style="22" bestFit="1" customWidth="1"/>
    <col min="15359" max="15359" width="11.5" style="22" bestFit="1" customWidth="1"/>
    <col min="15360" max="15360" width="12.33203125" style="22" bestFit="1" customWidth="1"/>
    <col min="15361" max="15361" width="10.5" style="22" bestFit="1" customWidth="1"/>
    <col min="15362" max="15363" width="8.83203125" style="22"/>
    <col min="15364" max="15364" width="15.83203125" style="22" customWidth="1"/>
    <col min="15365" max="15612" width="8.83203125" style="22"/>
    <col min="15613" max="15613" width="32.1640625" style="22" bestFit="1" customWidth="1"/>
    <col min="15614" max="15614" width="21.5" style="22" bestFit="1" customWidth="1"/>
    <col min="15615" max="15615" width="11.5" style="22" bestFit="1" customWidth="1"/>
    <col min="15616" max="15616" width="12.33203125" style="22" bestFit="1" customWidth="1"/>
    <col min="15617" max="15617" width="10.5" style="22" bestFit="1" customWidth="1"/>
    <col min="15618" max="15619" width="8.83203125" style="22"/>
    <col min="15620" max="15620" width="15.83203125" style="22" customWidth="1"/>
    <col min="15621" max="15868" width="8.83203125" style="22"/>
    <col min="15869" max="15869" width="32.1640625" style="22" bestFit="1" customWidth="1"/>
    <col min="15870" max="15870" width="21.5" style="22" bestFit="1" customWidth="1"/>
    <col min="15871" max="15871" width="11.5" style="22" bestFit="1" customWidth="1"/>
    <col min="15872" max="15872" width="12.33203125" style="22" bestFit="1" customWidth="1"/>
    <col min="15873" max="15873" width="10.5" style="22" bestFit="1" customWidth="1"/>
    <col min="15874" max="15875" width="8.83203125" style="22"/>
    <col min="15876" max="15876" width="15.83203125" style="22" customWidth="1"/>
    <col min="15877" max="16124" width="8.83203125" style="22"/>
    <col min="16125" max="16125" width="32.1640625" style="22" bestFit="1" customWidth="1"/>
    <col min="16126" max="16126" width="21.5" style="22" bestFit="1" customWidth="1"/>
    <col min="16127" max="16127" width="11.5" style="22" bestFit="1" customWidth="1"/>
    <col min="16128" max="16128" width="12.33203125" style="22" bestFit="1" customWidth="1"/>
    <col min="16129" max="16129" width="10.5" style="22" bestFit="1" customWidth="1"/>
    <col min="16130" max="16131" width="8.83203125" style="22"/>
    <col min="16132" max="16132" width="15.83203125" style="22" customWidth="1"/>
    <col min="16133" max="16384" width="8.83203125" style="22"/>
  </cols>
  <sheetData>
    <row r="3" spans="1:7" s="34" customFormat="1">
      <c r="A3" s="42" t="s">
        <v>29</v>
      </c>
      <c r="B3" s="114"/>
      <c r="C3" s="75"/>
      <c r="D3" s="93"/>
      <c r="E3" s="93"/>
      <c r="F3" s="93"/>
      <c r="G3" s="93"/>
    </row>
    <row r="4" spans="1:7" s="34" customFormat="1">
      <c r="A4" s="43" t="s">
        <v>49</v>
      </c>
      <c r="B4" s="115" t="s">
        <v>129</v>
      </c>
      <c r="C4" s="76"/>
      <c r="D4" s="94"/>
      <c r="E4" s="94"/>
      <c r="F4" s="95"/>
      <c r="G4" s="94"/>
    </row>
    <row r="5" spans="1:7" s="34" customFormat="1">
      <c r="A5" s="43" t="s">
        <v>96</v>
      </c>
      <c r="B5" s="115" t="s">
        <v>130</v>
      </c>
      <c r="C5" s="76"/>
      <c r="D5" s="94"/>
      <c r="E5" s="94"/>
      <c r="F5" s="95"/>
      <c r="G5" s="94"/>
    </row>
    <row r="6" spans="1:7" s="34" customFormat="1" ht="30">
      <c r="A6" s="135" t="s">
        <v>97</v>
      </c>
      <c r="B6" s="136">
        <v>42186</v>
      </c>
      <c r="C6" s="76"/>
      <c r="D6" s="94"/>
      <c r="E6" s="94"/>
      <c r="F6" s="95"/>
      <c r="G6" s="94"/>
    </row>
    <row r="7" spans="1:7" s="34" customFormat="1" ht="30">
      <c r="A7" s="135" t="s">
        <v>98</v>
      </c>
      <c r="B7" s="136">
        <v>43281</v>
      </c>
      <c r="C7" s="76"/>
      <c r="D7" s="94"/>
      <c r="E7" s="94"/>
      <c r="F7" s="94"/>
      <c r="G7" s="94"/>
    </row>
    <row r="8" spans="1:7" s="34" customFormat="1">
      <c r="A8" s="43" t="s">
        <v>50</v>
      </c>
      <c r="B8" s="115" t="s">
        <v>30</v>
      </c>
      <c r="C8" s="77"/>
      <c r="D8" s="95"/>
      <c r="E8" s="95"/>
      <c r="F8" s="95"/>
      <c r="G8" s="94"/>
    </row>
    <row r="9" spans="1:7" s="34" customFormat="1">
      <c r="A9" s="42"/>
      <c r="B9" s="116"/>
      <c r="C9" s="77"/>
      <c r="D9" s="95"/>
      <c r="E9" s="95"/>
      <c r="F9" s="95"/>
      <c r="G9" s="94"/>
    </row>
    <row r="10" spans="1:7" s="34" customFormat="1">
      <c r="A10" s="205" t="s">
        <v>103</v>
      </c>
      <c r="B10" s="205"/>
      <c r="C10" s="77"/>
      <c r="D10" s="95"/>
      <c r="E10" s="95"/>
      <c r="F10" s="95"/>
      <c r="G10" s="95"/>
    </row>
    <row r="11" spans="1:7" s="34" customFormat="1">
      <c r="A11" s="35"/>
      <c r="B11" s="117" t="s">
        <v>18</v>
      </c>
      <c r="C11" s="37" t="s">
        <v>19</v>
      </c>
      <c r="D11" s="96" t="s">
        <v>60</v>
      </c>
      <c r="E11" s="95"/>
      <c r="F11" s="95"/>
      <c r="G11" s="94"/>
    </row>
    <row r="12" spans="1:7" s="34" customFormat="1">
      <c r="A12" s="38">
        <v>1</v>
      </c>
      <c r="B12" s="118" t="s">
        <v>4</v>
      </c>
      <c r="C12" s="78">
        <f>IF(D12=75,ROUNDDOWN($C$28*D12/100,2),ROUND($C$28*D12/100,2))</f>
        <v>194058</v>
      </c>
      <c r="D12" s="97">
        <v>75</v>
      </c>
      <c r="E12" s="95"/>
      <c r="F12" s="95"/>
      <c r="G12" s="94"/>
    </row>
    <row r="13" spans="1:7" s="34" customFormat="1">
      <c r="A13" s="38">
        <v>2</v>
      </c>
      <c r="B13" s="118" t="s">
        <v>20</v>
      </c>
      <c r="C13" s="78">
        <f>ROUND($C$28*D13/100,2)</f>
        <v>64686</v>
      </c>
      <c r="D13" s="97">
        <v>25</v>
      </c>
      <c r="E13" s="95"/>
      <c r="F13" s="95"/>
      <c r="G13" s="94"/>
    </row>
    <row r="14" spans="1:7" s="34" customFormat="1">
      <c r="A14" s="38">
        <v>3</v>
      </c>
      <c r="B14" s="118" t="s">
        <v>22</v>
      </c>
      <c r="C14" s="78">
        <f>ROUND($C$28*D14/100,2)</f>
        <v>0</v>
      </c>
      <c r="D14" s="97">
        <v>0</v>
      </c>
      <c r="E14" s="95"/>
      <c r="F14" s="95"/>
      <c r="G14" s="94"/>
    </row>
    <row r="15" spans="1:7" s="34" customFormat="1">
      <c r="A15" s="38">
        <v>4</v>
      </c>
      <c r="B15" s="118" t="s">
        <v>21</v>
      </c>
      <c r="C15" s="78">
        <f>ROUND($C$28*D15/100,2)</f>
        <v>0</v>
      </c>
      <c r="D15" s="97">
        <v>0</v>
      </c>
      <c r="E15" s="95"/>
      <c r="F15" s="95"/>
      <c r="G15" s="94"/>
    </row>
    <row r="16" spans="1:7" s="34" customFormat="1">
      <c r="A16" s="38">
        <v>5</v>
      </c>
      <c r="B16" s="119" t="s">
        <v>51</v>
      </c>
      <c r="C16" s="78">
        <f>ROUND($C$28*D16/100,2)</f>
        <v>0</v>
      </c>
      <c r="D16" s="97">
        <v>0</v>
      </c>
      <c r="E16" s="95"/>
      <c r="F16" s="95"/>
      <c r="G16" s="94"/>
    </row>
    <row r="17" spans="1:7" s="34" customFormat="1">
      <c r="A17" s="206" t="s">
        <v>61</v>
      </c>
      <c r="B17" s="207"/>
      <c r="C17" s="79">
        <f>SUM(C12:C16)</f>
        <v>258744</v>
      </c>
      <c r="D17" s="98">
        <f>SUM(D12:D16)</f>
        <v>100</v>
      </c>
      <c r="E17" s="94"/>
      <c r="F17" s="94"/>
      <c r="G17" s="94"/>
    </row>
    <row r="18" spans="1:7" s="34" customFormat="1">
      <c r="A18" s="42"/>
      <c r="B18" s="116"/>
      <c r="C18" s="77"/>
      <c r="D18" s="95"/>
      <c r="E18" s="95"/>
      <c r="F18" s="95"/>
      <c r="G18" s="94"/>
    </row>
    <row r="19" spans="1:7" s="34" customFormat="1">
      <c r="A19" s="208" t="s">
        <v>102</v>
      </c>
      <c r="B19" s="208"/>
      <c r="C19" s="76"/>
      <c r="D19" s="94"/>
      <c r="E19" s="94"/>
      <c r="F19" s="94"/>
      <c r="G19" s="94"/>
    </row>
    <row r="20" spans="1:7" s="34" customFormat="1" ht="30">
      <c r="A20" s="209" t="s">
        <v>33</v>
      </c>
      <c r="B20" s="212"/>
      <c r="C20" s="37" t="s">
        <v>23</v>
      </c>
      <c r="D20" s="133" t="s">
        <v>137</v>
      </c>
      <c r="E20" s="99"/>
      <c r="F20" s="94"/>
      <c r="G20" s="94"/>
    </row>
    <row r="21" spans="1:7" s="34" customFormat="1">
      <c r="A21" s="39" t="s">
        <v>7</v>
      </c>
      <c r="B21" s="118"/>
      <c r="C21" s="78">
        <f>G46</f>
        <v>114696</v>
      </c>
      <c r="D21" s="100">
        <f t="shared" ref="D21:D28" si="0">IFERROR((ROUND(C21/$C$28*100,2)),0)</f>
        <v>44.33</v>
      </c>
      <c r="E21" s="101"/>
      <c r="F21" s="94"/>
      <c r="G21" s="94"/>
    </row>
    <row r="22" spans="1:7" s="34" customFormat="1">
      <c r="A22" s="39" t="s">
        <v>9</v>
      </c>
      <c r="B22" s="118"/>
      <c r="C22" s="78">
        <f>G50</f>
        <v>9960</v>
      </c>
      <c r="D22" s="100">
        <f t="shared" si="0"/>
        <v>3.85</v>
      </c>
      <c r="E22" s="101"/>
      <c r="F22" s="94"/>
      <c r="G22" s="94"/>
    </row>
    <row r="23" spans="1:7" s="34" customFormat="1">
      <c r="A23" s="39" t="s">
        <v>88</v>
      </c>
      <c r="B23" s="118"/>
      <c r="C23" s="78">
        <f>G55</f>
        <v>103300</v>
      </c>
      <c r="D23" s="100">
        <f t="shared" si="0"/>
        <v>39.92</v>
      </c>
      <c r="E23" s="101"/>
      <c r="F23" s="94"/>
      <c r="G23" s="94"/>
    </row>
    <row r="24" spans="1:7" s="34" customFormat="1">
      <c r="A24" s="39" t="s">
        <v>87</v>
      </c>
      <c r="B24" s="118"/>
      <c r="C24" s="78">
        <f>G61</f>
        <v>17385</v>
      </c>
      <c r="D24" s="100">
        <f t="shared" si="0"/>
        <v>6.72</v>
      </c>
      <c r="E24" s="101"/>
      <c r="F24" s="94"/>
      <c r="G24" s="94"/>
    </row>
    <row r="25" spans="1:7" s="34" customFormat="1" ht="15" customHeight="1">
      <c r="A25" s="39" t="s">
        <v>90</v>
      </c>
      <c r="B25" s="118"/>
      <c r="C25" s="78">
        <f>G65</f>
        <v>3480</v>
      </c>
      <c r="D25" s="100">
        <f t="shared" si="0"/>
        <v>1.34</v>
      </c>
      <c r="E25" s="101"/>
      <c r="F25" s="94"/>
      <c r="G25" s="94"/>
    </row>
    <row r="26" spans="1:7" s="34" customFormat="1">
      <c r="A26" s="213" t="s">
        <v>34</v>
      </c>
      <c r="B26" s="214"/>
      <c r="C26" s="80">
        <f>SUM(C21:C25)</f>
        <v>248821</v>
      </c>
      <c r="D26" s="102">
        <f t="shared" si="0"/>
        <v>96.16</v>
      </c>
      <c r="E26" s="101"/>
      <c r="F26" s="94"/>
      <c r="G26" s="94"/>
    </row>
    <row r="27" spans="1:7" s="34" customFormat="1">
      <c r="A27" s="213" t="s">
        <v>35</v>
      </c>
      <c r="B27" s="214"/>
      <c r="C27" s="80">
        <f>G69</f>
        <v>9923</v>
      </c>
      <c r="D27" s="102">
        <f t="shared" si="0"/>
        <v>3.84</v>
      </c>
      <c r="E27" s="101"/>
      <c r="F27" s="94"/>
      <c r="G27" s="94"/>
    </row>
    <row r="28" spans="1:7" s="34" customFormat="1">
      <c r="A28" s="209" t="s">
        <v>36</v>
      </c>
      <c r="B28" s="212"/>
      <c r="C28" s="81">
        <f>SUM(C26:C27)</f>
        <v>258744</v>
      </c>
      <c r="D28" s="103">
        <f t="shared" si="0"/>
        <v>100</v>
      </c>
      <c r="E28" s="99"/>
      <c r="F28" s="94"/>
      <c r="G28" s="94"/>
    </row>
    <row r="29" spans="1:7" s="34" customFormat="1">
      <c r="B29" s="116"/>
      <c r="C29" s="76"/>
      <c r="D29" s="94"/>
      <c r="E29" s="94"/>
      <c r="F29" s="94"/>
      <c r="G29" s="94"/>
    </row>
    <row r="30" spans="1:7" s="34" customFormat="1">
      <c r="A30" s="208" t="s">
        <v>92</v>
      </c>
      <c r="B30" s="208"/>
      <c r="C30" s="76"/>
      <c r="D30" s="94"/>
      <c r="E30" s="94"/>
      <c r="F30" s="94"/>
      <c r="G30" s="94"/>
    </row>
    <row r="31" spans="1:7" s="34" customFormat="1">
      <c r="A31" s="36"/>
      <c r="B31" s="117" t="s">
        <v>23</v>
      </c>
      <c r="C31" s="82"/>
      <c r="D31" s="94"/>
      <c r="E31" s="94"/>
      <c r="F31" s="94"/>
      <c r="G31" s="94"/>
    </row>
    <row r="32" spans="1:7" s="34" customFormat="1">
      <c r="A32" s="39" t="s">
        <v>30</v>
      </c>
      <c r="B32" s="106">
        <v>397344</v>
      </c>
      <c r="C32" s="76"/>
      <c r="D32" s="94"/>
      <c r="E32" s="94"/>
      <c r="F32" s="94"/>
      <c r="G32" s="94"/>
    </row>
    <row r="33" spans="1:7" s="34" customFormat="1">
      <c r="A33" s="39" t="s">
        <v>31</v>
      </c>
      <c r="B33" s="106"/>
      <c r="C33" s="76"/>
      <c r="D33" s="94"/>
      <c r="E33" s="94"/>
      <c r="F33" s="94"/>
      <c r="G33" s="94"/>
    </row>
    <row r="34" spans="1:7" s="34" customFormat="1">
      <c r="A34" s="39" t="s">
        <v>32</v>
      </c>
      <c r="B34" s="106"/>
      <c r="C34" s="76"/>
      <c r="D34" s="94"/>
      <c r="E34" s="94"/>
      <c r="F34" s="94"/>
      <c r="G34" s="94"/>
    </row>
    <row r="35" spans="1:7" s="34" customFormat="1">
      <c r="A35" s="46" t="s">
        <v>23</v>
      </c>
      <c r="B35" s="98">
        <f>SUM(B32:B34)</f>
        <v>397344</v>
      </c>
      <c r="C35" s="76"/>
      <c r="D35" s="94"/>
      <c r="E35" s="94"/>
      <c r="F35" s="94"/>
      <c r="G35" s="94"/>
    </row>
    <row r="36" spans="1:7" s="34" customFormat="1">
      <c r="B36" s="116"/>
      <c r="C36" s="76"/>
      <c r="D36" s="94"/>
      <c r="E36" s="94"/>
      <c r="F36" s="94"/>
      <c r="G36" s="94"/>
    </row>
    <row r="37" spans="1:7" s="34" customFormat="1">
      <c r="A37" s="208" t="s">
        <v>93</v>
      </c>
      <c r="B37" s="208"/>
      <c r="C37" s="76"/>
      <c r="D37" s="94"/>
      <c r="E37" s="94"/>
      <c r="F37" s="94"/>
      <c r="G37" s="94"/>
    </row>
    <row r="38" spans="1:7" s="34" customFormat="1">
      <c r="A38" s="36"/>
      <c r="B38" s="117" t="s">
        <v>23</v>
      </c>
      <c r="C38" s="76"/>
      <c r="D38" s="94"/>
      <c r="E38" s="94"/>
      <c r="F38" s="94"/>
      <c r="G38" s="94"/>
    </row>
    <row r="39" spans="1:7" s="34" customFormat="1">
      <c r="A39" s="39" t="s">
        <v>144</v>
      </c>
      <c r="B39" s="120">
        <v>0</v>
      </c>
      <c r="C39" s="76"/>
      <c r="D39" s="94"/>
      <c r="E39" s="94"/>
      <c r="F39" s="94"/>
      <c r="G39" s="94"/>
    </row>
    <row r="40" spans="1:7" s="34" customFormat="1">
      <c r="A40" s="39" t="s">
        <v>145</v>
      </c>
      <c r="B40" s="134">
        <v>397344</v>
      </c>
      <c r="C40" s="76"/>
      <c r="D40" s="94"/>
      <c r="E40" s="94"/>
      <c r="F40" s="94"/>
      <c r="G40" s="94"/>
    </row>
    <row r="41" spans="1:7" s="34" customFormat="1">
      <c r="A41" s="46" t="s">
        <v>23</v>
      </c>
      <c r="B41" s="121">
        <f>SUM(B39:B40)</f>
        <v>397344</v>
      </c>
      <c r="C41" s="76"/>
      <c r="D41" s="94"/>
      <c r="E41" s="94"/>
      <c r="F41" s="94"/>
      <c r="G41" s="94"/>
    </row>
    <row r="42" spans="1:7" s="34" customFormat="1">
      <c r="A42" s="45"/>
      <c r="B42" s="122"/>
      <c r="C42" s="76"/>
      <c r="D42" s="94"/>
      <c r="E42" s="94"/>
      <c r="F42" s="94"/>
      <c r="G42" s="94"/>
    </row>
    <row r="43" spans="1:7" s="34" customFormat="1">
      <c r="A43" s="47" t="s">
        <v>101</v>
      </c>
      <c r="B43" s="123"/>
      <c r="C43" s="76"/>
      <c r="D43" s="94"/>
      <c r="E43" s="94"/>
      <c r="F43" s="94"/>
      <c r="G43" s="94"/>
    </row>
    <row r="44" spans="1:7" s="34" customFormat="1" ht="45">
      <c r="A44" s="36" t="s">
        <v>37</v>
      </c>
      <c r="B44" s="117" t="s">
        <v>3</v>
      </c>
      <c r="C44" s="37" t="s">
        <v>38</v>
      </c>
      <c r="D44" s="96" t="s">
        <v>39</v>
      </c>
      <c r="E44" s="96" t="s">
        <v>45</v>
      </c>
      <c r="F44" s="133" t="s">
        <v>46</v>
      </c>
      <c r="G44" s="96" t="s">
        <v>23</v>
      </c>
    </row>
    <row r="45" spans="1:7" s="34" customFormat="1">
      <c r="A45" s="48" t="s">
        <v>40</v>
      </c>
      <c r="B45" s="124"/>
      <c r="C45" s="83"/>
      <c r="D45" s="104"/>
      <c r="E45" s="104"/>
      <c r="F45" s="104"/>
      <c r="G45" s="104"/>
    </row>
    <row r="46" spans="1:7" s="34" customFormat="1">
      <c r="A46" s="36" t="s">
        <v>41</v>
      </c>
      <c r="B46" s="209" t="s">
        <v>7</v>
      </c>
      <c r="C46" s="210"/>
      <c r="D46" s="210"/>
      <c r="E46" s="210"/>
      <c r="F46" s="211"/>
      <c r="G46" s="103">
        <f>SUM(G47:G49)</f>
        <v>114696</v>
      </c>
    </row>
    <row r="47" spans="1:7" s="28" customFormat="1" ht="150">
      <c r="A47" s="90" t="s">
        <v>104</v>
      </c>
      <c r="B47" s="125" t="s">
        <v>105</v>
      </c>
      <c r="C47" s="74" t="s">
        <v>138</v>
      </c>
      <c r="D47" s="87" t="s">
        <v>58</v>
      </c>
      <c r="E47" s="87">
        <v>36</v>
      </c>
      <c r="F47" s="87">
        <v>1706</v>
      </c>
      <c r="G47" s="106">
        <f>ROUND(E47*F47,2)</f>
        <v>61416</v>
      </c>
    </row>
    <row r="48" spans="1:7" s="28" customFormat="1" ht="135">
      <c r="A48" s="86" t="s">
        <v>119</v>
      </c>
      <c r="B48" s="126" t="s">
        <v>116</v>
      </c>
      <c r="C48" s="74" t="s">
        <v>139</v>
      </c>
      <c r="D48" s="87" t="s">
        <v>58</v>
      </c>
      <c r="E48" s="87">
        <v>36</v>
      </c>
      <c r="F48" s="87">
        <v>810</v>
      </c>
      <c r="G48" s="106">
        <f>ROUND(E48*F48,2)</f>
        <v>29160</v>
      </c>
    </row>
    <row r="49" spans="1:9" s="28" customFormat="1" ht="105">
      <c r="A49" s="86" t="s">
        <v>120</v>
      </c>
      <c r="B49" s="126" t="s">
        <v>106</v>
      </c>
      <c r="C49" s="74" t="s">
        <v>140</v>
      </c>
      <c r="D49" s="87" t="s">
        <v>58</v>
      </c>
      <c r="E49" s="87">
        <v>36</v>
      </c>
      <c r="F49" s="87">
        <v>670</v>
      </c>
      <c r="G49" s="106">
        <f>ROUND(E49*F49,2)</f>
        <v>24120</v>
      </c>
    </row>
    <row r="50" spans="1:9" s="34" customFormat="1">
      <c r="A50" s="36" t="s">
        <v>8</v>
      </c>
      <c r="B50" s="209" t="s">
        <v>9</v>
      </c>
      <c r="C50" s="215"/>
      <c r="D50" s="210"/>
      <c r="E50" s="210"/>
      <c r="F50" s="211"/>
      <c r="G50" s="103">
        <f>SUM(G51:G54)</f>
        <v>9960</v>
      </c>
    </row>
    <row r="51" spans="1:9" s="28" customFormat="1" ht="157.5" customHeight="1">
      <c r="A51" s="26" t="s">
        <v>107</v>
      </c>
      <c r="B51" s="127" t="s">
        <v>108</v>
      </c>
      <c r="C51" s="74" t="s">
        <v>143</v>
      </c>
      <c r="D51" s="87" t="s">
        <v>58</v>
      </c>
      <c r="E51" s="87">
        <v>36</v>
      </c>
      <c r="F51" s="87">
        <v>80</v>
      </c>
      <c r="G51" s="106">
        <f>ROUND(E51*F51,2)</f>
        <v>2880</v>
      </c>
    </row>
    <row r="52" spans="1:9" s="28" customFormat="1" ht="45">
      <c r="A52" s="92" t="s">
        <v>126</v>
      </c>
      <c r="B52" s="127" t="s">
        <v>109</v>
      </c>
      <c r="C52" s="74" t="s">
        <v>121</v>
      </c>
      <c r="D52" s="87" t="s">
        <v>85</v>
      </c>
      <c r="E52" s="87">
        <v>5</v>
      </c>
      <c r="F52" s="87">
        <v>30</v>
      </c>
      <c r="G52" s="106">
        <f>ROUND(E52*F52,2)</f>
        <v>150</v>
      </c>
    </row>
    <row r="53" spans="1:9" s="28" customFormat="1" ht="90">
      <c r="A53" s="26" t="s">
        <v>127</v>
      </c>
      <c r="B53" s="126" t="s">
        <v>110</v>
      </c>
      <c r="C53" s="74" t="s">
        <v>142</v>
      </c>
      <c r="D53" s="87" t="s">
        <v>58</v>
      </c>
      <c r="E53" s="87">
        <v>36</v>
      </c>
      <c r="F53" s="87">
        <v>170</v>
      </c>
      <c r="G53" s="106">
        <f>ROUND(E53*F53,2)</f>
        <v>6120</v>
      </c>
    </row>
    <row r="54" spans="1:9" s="28" customFormat="1" ht="48" customHeight="1">
      <c r="A54" s="26" t="s">
        <v>128</v>
      </c>
      <c r="B54" s="126" t="s">
        <v>111</v>
      </c>
      <c r="C54" s="74" t="s">
        <v>133</v>
      </c>
      <c r="D54" s="87" t="s">
        <v>85</v>
      </c>
      <c r="E54" s="87">
        <v>27</v>
      </c>
      <c r="F54" s="87">
        <v>30</v>
      </c>
      <c r="G54" s="106">
        <f>ROUND(E54*F54,2)</f>
        <v>810</v>
      </c>
    </row>
    <row r="55" spans="1:9" s="34" customFormat="1">
      <c r="A55" s="36" t="s">
        <v>10</v>
      </c>
      <c r="B55" s="209" t="s">
        <v>11</v>
      </c>
      <c r="C55" s="210"/>
      <c r="D55" s="210"/>
      <c r="E55" s="210"/>
      <c r="F55" s="211"/>
      <c r="G55" s="103">
        <f>SUM(G56:G59)</f>
        <v>103300</v>
      </c>
    </row>
    <row r="56" spans="1:9" s="28" customFormat="1" ht="120">
      <c r="A56" s="26" t="s">
        <v>112</v>
      </c>
      <c r="B56" s="127" t="s">
        <v>118</v>
      </c>
      <c r="C56" s="195" t="s">
        <v>141</v>
      </c>
      <c r="D56" s="87" t="s">
        <v>58</v>
      </c>
      <c r="E56" s="87">
        <v>36</v>
      </c>
      <c r="F56" s="196">
        <v>2850</v>
      </c>
      <c r="G56" s="106">
        <f>ROUND(E56*F56,2)</f>
        <v>102600</v>
      </c>
      <c r="H56" s="28">
        <v>241200</v>
      </c>
      <c r="I56" s="201">
        <f>H56-102600</f>
        <v>138600</v>
      </c>
    </row>
    <row r="57" spans="1:9" s="28" customFormat="1" ht="75">
      <c r="A57" s="26" t="s">
        <v>124</v>
      </c>
      <c r="B57" s="128" t="s">
        <v>125</v>
      </c>
      <c r="C57" s="74" t="s">
        <v>134</v>
      </c>
      <c r="D57" s="87" t="s">
        <v>59</v>
      </c>
      <c r="E57" s="87">
        <v>14</v>
      </c>
      <c r="F57" s="87">
        <v>50</v>
      </c>
      <c r="G57" s="106">
        <f>ROUND(E57*F57,2)</f>
        <v>700</v>
      </c>
      <c r="I57" s="161"/>
    </row>
    <row r="58" spans="1:9" s="28" customFormat="1">
      <c r="A58" s="197"/>
      <c r="B58" s="198" t="s">
        <v>1370</v>
      </c>
      <c r="C58" s="195" t="s">
        <v>1385</v>
      </c>
      <c r="D58" s="196"/>
      <c r="E58" s="196"/>
      <c r="F58" s="196"/>
      <c r="G58" s="97"/>
      <c r="I58" s="161">
        <v>53740.02</v>
      </c>
    </row>
    <row r="59" spans="1:9" s="28" customFormat="1">
      <c r="A59" s="197"/>
      <c r="B59" s="198" t="s">
        <v>1371</v>
      </c>
      <c r="C59" s="195"/>
      <c r="D59" s="196"/>
      <c r="E59" s="196"/>
      <c r="F59" s="196"/>
      <c r="G59" s="97"/>
      <c r="I59" s="161">
        <v>28775</v>
      </c>
    </row>
    <row r="60" spans="1:9" s="28" customFormat="1">
      <c r="A60" s="197"/>
      <c r="B60" s="197" t="s">
        <v>1372</v>
      </c>
      <c r="C60" s="197"/>
      <c r="D60" s="197"/>
      <c r="E60" s="197"/>
      <c r="F60" s="197"/>
      <c r="G60" s="197"/>
      <c r="I60" s="168">
        <v>20402</v>
      </c>
    </row>
    <row r="61" spans="1:9" s="28" customFormat="1">
      <c r="A61" s="68" t="s">
        <v>146</v>
      </c>
      <c r="B61" s="129" t="s">
        <v>87</v>
      </c>
      <c r="C61" s="84"/>
      <c r="D61" s="107"/>
      <c r="E61" s="107"/>
      <c r="F61" s="107"/>
      <c r="G61" s="110">
        <f>SUM(G62:G64)</f>
        <v>17385</v>
      </c>
    </row>
    <row r="62" spans="1:9" s="28" customFormat="1" ht="149.25" customHeight="1">
      <c r="A62" s="88" t="s">
        <v>147</v>
      </c>
      <c r="B62" s="130" t="s">
        <v>113</v>
      </c>
      <c r="C62" s="91" t="s">
        <v>131</v>
      </c>
      <c r="D62" s="108" t="s">
        <v>42</v>
      </c>
      <c r="E62" s="108">
        <v>75</v>
      </c>
      <c r="F62" s="108">
        <v>60</v>
      </c>
      <c r="G62" s="109">
        <f>ROUND(E62*F62,2)</f>
        <v>4500</v>
      </c>
    </row>
    <row r="63" spans="1:9" s="28" customFormat="1" ht="75">
      <c r="A63" s="199" t="s">
        <v>148</v>
      </c>
      <c r="B63" s="198" t="s">
        <v>114</v>
      </c>
      <c r="C63" s="195" t="s">
        <v>136</v>
      </c>
      <c r="D63" s="196" t="s">
        <v>42</v>
      </c>
      <c r="E63" s="196">
        <v>45</v>
      </c>
      <c r="F63" s="196">
        <v>60</v>
      </c>
      <c r="G63" s="200">
        <f>ROUND(E63*F63,2)</f>
        <v>2700</v>
      </c>
    </row>
    <row r="64" spans="1:9" s="28" customFormat="1" ht="75">
      <c r="A64" s="197" t="s">
        <v>149</v>
      </c>
      <c r="B64" s="198" t="s">
        <v>1373</v>
      </c>
      <c r="C64" s="195" t="s">
        <v>123</v>
      </c>
      <c r="D64" s="196" t="s">
        <v>42</v>
      </c>
      <c r="E64" s="196">
        <v>291</v>
      </c>
      <c r="F64" s="196">
        <v>35</v>
      </c>
      <c r="G64" s="200">
        <f>ROUND(E64*F64,2)</f>
        <v>10185</v>
      </c>
      <c r="H64" s="28" t="s">
        <v>1374</v>
      </c>
      <c r="I64" s="168">
        <v>20510</v>
      </c>
    </row>
    <row r="65" spans="1:11" s="28" customFormat="1">
      <c r="A65" s="68" t="s">
        <v>86</v>
      </c>
      <c r="B65" s="129" t="s">
        <v>90</v>
      </c>
      <c r="C65" s="84"/>
      <c r="D65" s="107"/>
      <c r="E65" s="107"/>
      <c r="F65" s="107"/>
      <c r="G65" s="110">
        <f>SUM(G66:G67)</f>
        <v>3480</v>
      </c>
      <c r="H65" s="28" t="s">
        <v>1375</v>
      </c>
      <c r="I65" s="161">
        <f>SUM(I58:I64)</f>
        <v>123427.01999999999</v>
      </c>
      <c r="J65" s="28" t="s">
        <v>1376</v>
      </c>
      <c r="K65" s="161">
        <f>I56-I65</f>
        <v>15172.98000000001</v>
      </c>
    </row>
    <row r="66" spans="1:11" s="28" customFormat="1" ht="75">
      <c r="A66" s="197" t="s">
        <v>150</v>
      </c>
      <c r="B66" s="198" t="s">
        <v>122</v>
      </c>
      <c r="C66" s="195" t="s">
        <v>135</v>
      </c>
      <c r="D66" s="196" t="s">
        <v>42</v>
      </c>
      <c r="E66" s="196">
        <v>45</v>
      </c>
      <c r="F66" s="196">
        <v>44</v>
      </c>
      <c r="G66" s="97">
        <f>E66*F66</f>
        <v>1980</v>
      </c>
    </row>
    <row r="67" spans="1:11" s="28" customFormat="1" ht="120">
      <c r="A67" s="86" t="s">
        <v>115</v>
      </c>
      <c r="B67" s="131" t="s">
        <v>117</v>
      </c>
      <c r="C67" s="89" t="s">
        <v>132</v>
      </c>
      <c r="D67" s="111" t="s">
        <v>42</v>
      </c>
      <c r="E67" s="111">
        <v>75</v>
      </c>
      <c r="F67" s="111">
        <v>20</v>
      </c>
      <c r="G67" s="106">
        <f>E67*F67</f>
        <v>1500</v>
      </c>
    </row>
    <row r="68" spans="1:11" s="34" customFormat="1">
      <c r="A68" s="216" t="s">
        <v>43</v>
      </c>
      <c r="B68" s="217"/>
      <c r="C68" s="217"/>
      <c r="D68" s="217"/>
      <c r="E68" s="217"/>
      <c r="F68" s="218"/>
      <c r="G68" s="98">
        <f>SUM(G46,G50,G55,G61,G65)</f>
        <v>248821</v>
      </c>
    </row>
    <row r="69" spans="1:11" s="28" customFormat="1">
      <c r="A69" s="219" t="s">
        <v>44</v>
      </c>
      <c r="B69" s="220"/>
      <c r="C69" s="220"/>
      <c r="D69" s="220"/>
      <c r="E69" s="220"/>
      <c r="F69" s="221"/>
      <c r="G69" s="112">
        <v>9923</v>
      </c>
    </row>
    <row r="70" spans="1:11" s="34" customFormat="1">
      <c r="A70" s="209" t="s">
        <v>15</v>
      </c>
      <c r="B70" s="210"/>
      <c r="C70" s="210"/>
      <c r="D70" s="210"/>
      <c r="E70" s="210"/>
      <c r="F70" s="211"/>
      <c r="G70" s="105">
        <f>SUM(G68:G69)</f>
        <v>258744</v>
      </c>
    </row>
    <row r="71" spans="1:11" s="34" customFormat="1">
      <c r="B71" s="116"/>
      <c r="C71" s="76"/>
      <c r="D71" s="94"/>
      <c r="E71" s="94"/>
      <c r="F71" s="94"/>
      <c r="G71" s="94"/>
    </row>
    <row r="72" spans="1:11" s="34" customFormat="1">
      <c r="B72" s="116"/>
      <c r="C72" s="76"/>
      <c r="D72" s="94"/>
      <c r="E72" s="94"/>
      <c r="F72" s="94"/>
      <c r="G72" s="94"/>
    </row>
    <row r="73" spans="1:11" s="34" customFormat="1">
      <c r="B73" s="116"/>
      <c r="C73" s="76"/>
      <c r="D73" s="94"/>
      <c r="E73" s="94"/>
      <c r="F73" s="94"/>
      <c r="G73" s="94"/>
    </row>
  </sheetData>
  <sheetProtection formatCells="0" formatColumns="0" formatRows="0" insertRows="0" deleteRows="0" selectLockedCells="1"/>
  <dataConsolidate/>
  <mergeCells count="15">
    <mergeCell ref="A10:B10"/>
    <mergeCell ref="A17:B17"/>
    <mergeCell ref="A30:B30"/>
    <mergeCell ref="A19:B19"/>
    <mergeCell ref="A70:F70"/>
    <mergeCell ref="A20:B20"/>
    <mergeCell ref="A26:B26"/>
    <mergeCell ref="A28:B28"/>
    <mergeCell ref="B46:F46"/>
    <mergeCell ref="B50:F50"/>
    <mergeCell ref="B55:F55"/>
    <mergeCell ref="A68:F68"/>
    <mergeCell ref="A69:F69"/>
    <mergeCell ref="A27:B27"/>
    <mergeCell ref="A37:B37"/>
  </mergeCells>
  <conditionalFormatting sqref="E11">
    <cfRule type="cellIs" dxfId="33" priority="6" operator="notBetween">
      <formula>0</formula>
      <formula>75</formula>
    </cfRule>
  </conditionalFormatting>
  <conditionalFormatting sqref="D17">
    <cfRule type="cellIs" dxfId="32" priority="1" operator="equal">
      <formula>0</formula>
    </cfRule>
    <cfRule type="cellIs" dxfId="31" priority="4" operator="lessThan">
      <formula>100</formula>
    </cfRule>
    <cfRule type="cellIs" dxfId="30" priority="5" operator="greaterThan">
      <formula>100</formula>
    </cfRule>
  </conditionalFormatting>
  <dataValidations xWindow="625" yWindow="324" count="15">
    <dataValidation type="decimal" operator="equal" allowBlank="1" showInputMessage="1" showErrorMessage="1" promptTitle="Tähelepanu!" prompt="AMIF tulu peab võrduma AMIF kuluga." sqref="B65573 IS65573 SO65573 ACK65573 AMG65573 AWC65573 BFY65573 BPU65573 BZQ65573 CJM65573 CTI65573 DDE65573 DNA65573 DWW65573 EGS65573 EQO65573 FAK65573 FKG65573 FUC65573 GDY65573 GNU65573 GXQ65573 HHM65573 HRI65573 IBE65573 ILA65573 IUW65573 JES65573 JOO65573 JYK65573 KIG65573 KSC65573 LBY65573 LLU65573 LVQ65573 MFM65573 MPI65573 MZE65573 NJA65573 NSW65573 OCS65573 OMO65573 OWK65573 PGG65573 PQC65573 PZY65573 QJU65573 QTQ65573 RDM65573 RNI65573 RXE65573 SHA65573 SQW65573 TAS65573 TKO65573 TUK65573 UEG65573 UOC65573 UXY65573 VHU65573 VRQ65573 WBM65573 WLI65573 WVE65573 B131109 IS131109 SO131109 ACK131109 AMG131109 AWC131109 BFY131109 BPU131109 BZQ131109 CJM131109 CTI131109 DDE131109 DNA131109 DWW131109 EGS131109 EQO131109 FAK131109 FKG131109 FUC131109 GDY131109 GNU131109 GXQ131109 HHM131109 HRI131109 IBE131109 ILA131109 IUW131109 JES131109 JOO131109 JYK131109 KIG131109 KSC131109 LBY131109 LLU131109 LVQ131109 MFM131109 MPI131109 MZE131109 NJA131109 NSW131109 OCS131109 OMO131109 OWK131109 PGG131109 PQC131109 PZY131109 QJU131109 QTQ131109 RDM131109 RNI131109 RXE131109 SHA131109 SQW131109 TAS131109 TKO131109 TUK131109 UEG131109 UOC131109 UXY131109 VHU131109 VRQ131109 WBM131109 WLI131109 WVE131109 B196645 IS196645 SO196645 ACK196645 AMG196645 AWC196645 BFY196645 BPU196645 BZQ196645 CJM196645 CTI196645 DDE196645 DNA196645 DWW196645 EGS196645 EQO196645 FAK196645 FKG196645 FUC196645 GDY196645 GNU196645 GXQ196645 HHM196645 HRI196645 IBE196645 ILA196645 IUW196645 JES196645 JOO196645 JYK196645 KIG196645 KSC196645 LBY196645 LLU196645 LVQ196645 MFM196645 MPI196645 MZE196645 NJA196645 NSW196645 OCS196645 OMO196645 OWK196645 PGG196645 PQC196645 PZY196645 QJU196645 QTQ196645 RDM196645 RNI196645 RXE196645 SHA196645 SQW196645 TAS196645 TKO196645 TUK196645 UEG196645 UOC196645 UXY196645 VHU196645 VRQ196645 WBM196645 WLI196645 WVE196645 B262181 IS262181 SO262181 ACK262181 AMG262181 AWC262181 BFY262181 BPU262181 BZQ262181 CJM262181 CTI262181 DDE262181 DNA262181 DWW262181 EGS262181 EQO262181 FAK262181 FKG262181 FUC262181 GDY262181 GNU262181 GXQ262181 HHM262181 HRI262181 IBE262181 ILA262181 IUW262181 JES262181 JOO262181 JYK262181 KIG262181 KSC262181 LBY262181 LLU262181 LVQ262181 MFM262181 MPI262181 MZE262181 NJA262181 NSW262181 OCS262181 OMO262181 OWK262181 PGG262181 PQC262181 PZY262181 QJU262181 QTQ262181 RDM262181 RNI262181 RXE262181 SHA262181 SQW262181 TAS262181 TKO262181 TUK262181 UEG262181 UOC262181 UXY262181 VHU262181 VRQ262181 WBM262181 WLI262181 WVE262181 B327717 IS327717 SO327717 ACK327717 AMG327717 AWC327717 BFY327717 BPU327717 BZQ327717 CJM327717 CTI327717 DDE327717 DNA327717 DWW327717 EGS327717 EQO327717 FAK327717 FKG327717 FUC327717 GDY327717 GNU327717 GXQ327717 HHM327717 HRI327717 IBE327717 ILA327717 IUW327717 JES327717 JOO327717 JYK327717 KIG327717 KSC327717 LBY327717 LLU327717 LVQ327717 MFM327717 MPI327717 MZE327717 NJA327717 NSW327717 OCS327717 OMO327717 OWK327717 PGG327717 PQC327717 PZY327717 QJU327717 QTQ327717 RDM327717 RNI327717 RXE327717 SHA327717 SQW327717 TAS327717 TKO327717 TUK327717 UEG327717 UOC327717 UXY327717 VHU327717 VRQ327717 WBM327717 WLI327717 WVE327717 B393253 IS393253 SO393253 ACK393253 AMG393253 AWC393253 BFY393253 BPU393253 BZQ393253 CJM393253 CTI393253 DDE393253 DNA393253 DWW393253 EGS393253 EQO393253 FAK393253 FKG393253 FUC393253 GDY393253 GNU393253 GXQ393253 HHM393253 HRI393253 IBE393253 ILA393253 IUW393253 JES393253 JOO393253 JYK393253 KIG393253 KSC393253 LBY393253 LLU393253 LVQ393253 MFM393253 MPI393253 MZE393253 NJA393253 NSW393253 OCS393253 OMO393253 OWK393253 PGG393253 PQC393253 PZY393253 QJU393253 QTQ393253 RDM393253 RNI393253 RXE393253 SHA393253 SQW393253 TAS393253 TKO393253 TUK393253 UEG393253 UOC393253 UXY393253 VHU393253 VRQ393253 WBM393253 WLI393253 WVE393253 B458789 IS458789 SO458789 ACK458789 AMG458789 AWC458789 BFY458789 BPU458789 BZQ458789 CJM458789 CTI458789 DDE458789 DNA458789 DWW458789 EGS458789 EQO458789 FAK458789 FKG458789 FUC458789 GDY458789 GNU458789 GXQ458789 HHM458789 HRI458789 IBE458789 ILA458789 IUW458789 JES458789 JOO458789 JYK458789 KIG458789 KSC458789 LBY458789 LLU458789 LVQ458789 MFM458789 MPI458789 MZE458789 NJA458789 NSW458789 OCS458789 OMO458789 OWK458789 PGG458789 PQC458789 PZY458789 QJU458789 QTQ458789 RDM458789 RNI458789 RXE458789 SHA458789 SQW458789 TAS458789 TKO458789 TUK458789 UEG458789 UOC458789 UXY458789 VHU458789 VRQ458789 WBM458789 WLI458789 WVE458789 B524325 IS524325 SO524325 ACK524325 AMG524325 AWC524325 BFY524325 BPU524325 BZQ524325 CJM524325 CTI524325 DDE524325 DNA524325 DWW524325 EGS524325 EQO524325 FAK524325 FKG524325 FUC524325 GDY524325 GNU524325 GXQ524325 HHM524325 HRI524325 IBE524325 ILA524325 IUW524325 JES524325 JOO524325 JYK524325 KIG524325 KSC524325 LBY524325 LLU524325 LVQ524325 MFM524325 MPI524325 MZE524325 NJA524325 NSW524325 OCS524325 OMO524325 OWK524325 PGG524325 PQC524325 PZY524325 QJU524325 QTQ524325 RDM524325 RNI524325 RXE524325 SHA524325 SQW524325 TAS524325 TKO524325 TUK524325 UEG524325 UOC524325 UXY524325 VHU524325 VRQ524325 WBM524325 WLI524325 WVE524325 B589861 IS589861 SO589861 ACK589861 AMG589861 AWC589861 BFY589861 BPU589861 BZQ589861 CJM589861 CTI589861 DDE589861 DNA589861 DWW589861 EGS589861 EQO589861 FAK589861 FKG589861 FUC589861 GDY589861 GNU589861 GXQ589861 HHM589861 HRI589861 IBE589861 ILA589861 IUW589861 JES589861 JOO589861 JYK589861 KIG589861 KSC589861 LBY589861 LLU589861 LVQ589861 MFM589861 MPI589861 MZE589861 NJA589861 NSW589861 OCS589861 OMO589861 OWK589861 PGG589861 PQC589861 PZY589861 QJU589861 QTQ589861 RDM589861 RNI589861 RXE589861 SHA589861 SQW589861 TAS589861 TKO589861 TUK589861 UEG589861 UOC589861 UXY589861 VHU589861 VRQ589861 WBM589861 WLI589861 WVE589861 B655397 IS655397 SO655397 ACK655397 AMG655397 AWC655397 BFY655397 BPU655397 BZQ655397 CJM655397 CTI655397 DDE655397 DNA655397 DWW655397 EGS655397 EQO655397 FAK655397 FKG655397 FUC655397 GDY655397 GNU655397 GXQ655397 HHM655397 HRI655397 IBE655397 ILA655397 IUW655397 JES655397 JOO655397 JYK655397 KIG655397 KSC655397 LBY655397 LLU655397 LVQ655397 MFM655397 MPI655397 MZE655397 NJA655397 NSW655397 OCS655397 OMO655397 OWK655397 PGG655397 PQC655397 PZY655397 QJU655397 QTQ655397 RDM655397 RNI655397 RXE655397 SHA655397 SQW655397 TAS655397 TKO655397 TUK655397 UEG655397 UOC655397 UXY655397 VHU655397 VRQ655397 WBM655397 WLI655397 WVE655397 B720933 IS720933 SO720933 ACK720933 AMG720933 AWC720933 BFY720933 BPU720933 BZQ720933 CJM720933 CTI720933 DDE720933 DNA720933 DWW720933 EGS720933 EQO720933 FAK720933 FKG720933 FUC720933 GDY720933 GNU720933 GXQ720933 HHM720933 HRI720933 IBE720933 ILA720933 IUW720933 JES720933 JOO720933 JYK720933 KIG720933 KSC720933 LBY720933 LLU720933 LVQ720933 MFM720933 MPI720933 MZE720933 NJA720933 NSW720933 OCS720933 OMO720933 OWK720933 PGG720933 PQC720933 PZY720933 QJU720933 QTQ720933 RDM720933 RNI720933 RXE720933 SHA720933 SQW720933 TAS720933 TKO720933 TUK720933 UEG720933 UOC720933 UXY720933 VHU720933 VRQ720933 WBM720933 WLI720933 WVE720933 B786469 IS786469 SO786469 ACK786469 AMG786469 AWC786469 BFY786469 BPU786469 BZQ786469 CJM786469 CTI786469 DDE786469 DNA786469 DWW786469 EGS786469 EQO786469 FAK786469 FKG786469 FUC786469 GDY786469 GNU786469 GXQ786469 HHM786469 HRI786469 IBE786469 ILA786469 IUW786469 JES786469 JOO786469 JYK786469 KIG786469 KSC786469 LBY786469 LLU786469 LVQ786469 MFM786469 MPI786469 MZE786469 NJA786469 NSW786469 OCS786469 OMO786469 OWK786469 PGG786469 PQC786469 PZY786469 QJU786469 QTQ786469 RDM786469 RNI786469 RXE786469 SHA786469 SQW786469 TAS786469 TKO786469 TUK786469 UEG786469 UOC786469 UXY786469 VHU786469 VRQ786469 WBM786469 WLI786469 WVE786469 B852005 IS852005 SO852005 ACK852005 AMG852005 AWC852005 BFY852005 BPU852005 BZQ852005 CJM852005 CTI852005 DDE852005 DNA852005 DWW852005 EGS852005 EQO852005 FAK852005 FKG852005 FUC852005 GDY852005 GNU852005 GXQ852005 HHM852005 HRI852005 IBE852005 ILA852005 IUW852005 JES852005 JOO852005 JYK852005 KIG852005 KSC852005 LBY852005 LLU852005 LVQ852005 MFM852005 MPI852005 MZE852005 NJA852005 NSW852005 OCS852005 OMO852005 OWK852005 PGG852005 PQC852005 PZY852005 QJU852005 QTQ852005 RDM852005 RNI852005 RXE852005 SHA852005 SQW852005 TAS852005 TKO852005 TUK852005 UEG852005 UOC852005 UXY852005 VHU852005 VRQ852005 WBM852005 WLI852005 WVE852005 B917541 IS917541 SO917541 ACK917541 AMG917541 AWC917541 BFY917541 BPU917541 BZQ917541 CJM917541 CTI917541 DDE917541 DNA917541 DWW917541 EGS917541 EQO917541 FAK917541 FKG917541 FUC917541 GDY917541 GNU917541 GXQ917541 HHM917541 HRI917541 IBE917541 ILA917541 IUW917541 JES917541 JOO917541 JYK917541 KIG917541 KSC917541 LBY917541 LLU917541 LVQ917541 MFM917541 MPI917541 MZE917541 NJA917541 NSW917541 OCS917541 OMO917541 OWK917541 PGG917541 PQC917541 PZY917541 QJU917541 QTQ917541 RDM917541 RNI917541 RXE917541 SHA917541 SQW917541 TAS917541 TKO917541 TUK917541 UEG917541 UOC917541 UXY917541 VHU917541 VRQ917541 WBM917541 WLI917541 WVE917541 B983077 IS983077 SO983077 ACK983077 AMG983077 AWC983077 BFY983077 BPU983077 BZQ983077 CJM983077 CTI983077 DDE983077 DNA983077 DWW983077 EGS983077 EQO983077 FAK983077 FKG983077 FUC983077 GDY983077 GNU983077 GXQ983077 HHM983077 HRI983077 IBE983077 ILA983077 IUW983077 JES983077 JOO983077 JYK983077 KIG983077 KSC983077 LBY983077 LLU983077 LVQ983077 MFM983077 MPI983077 MZE983077 NJA983077 NSW983077 OCS983077 OMO983077 OWK983077 PGG983077 PQC983077 PZY983077 QJU983077 QTQ983077 RDM983077 RNI983077 RXE983077 SHA983077 SQW983077 TAS983077 TKO983077 TUK983077 UEG983077 UOC983077 UXY983077 VHU983077 VRQ983077 WBM983077 WLI983077 WVE983077">
      <formula1>G65560</formula1>
    </dataValidation>
    <dataValidation type="decimal" operator="equal" allowBlank="1" showInputMessage="1" showErrorMessage="1" promptTitle="Tähelepanu!" prompt="Kogusumma peab olema võrdne projekti kogukuludega." sqref="B65569 IS65569 SO65569 ACK65569 AMG65569 AWC65569 BFY65569 BPU65569 BZQ65569 CJM65569 CTI65569 DDE65569 DNA65569 DWW65569 EGS65569 EQO65569 FAK65569 FKG65569 FUC65569 GDY65569 GNU65569 GXQ65569 HHM65569 HRI65569 IBE65569 ILA65569 IUW65569 JES65569 JOO65569 JYK65569 KIG65569 KSC65569 LBY65569 LLU65569 LVQ65569 MFM65569 MPI65569 MZE65569 NJA65569 NSW65569 OCS65569 OMO65569 OWK65569 PGG65569 PQC65569 PZY65569 QJU65569 QTQ65569 RDM65569 RNI65569 RXE65569 SHA65569 SQW65569 TAS65569 TKO65569 TUK65569 UEG65569 UOC65569 UXY65569 VHU65569 VRQ65569 WBM65569 WLI65569 WVE65569 B131105 IS131105 SO131105 ACK131105 AMG131105 AWC131105 BFY131105 BPU131105 BZQ131105 CJM131105 CTI131105 DDE131105 DNA131105 DWW131105 EGS131105 EQO131105 FAK131105 FKG131105 FUC131105 GDY131105 GNU131105 GXQ131105 HHM131105 HRI131105 IBE131105 ILA131105 IUW131105 JES131105 JOO131105 JYK131105 KIG131105 KSC131105 LBY131105 LLU131105 LVQ131105 MFM131105 MPI131105 MZE131105 NJA131105 NSW131105 OCS131105 OMO131105 OWK131105 PGG131105 PQC131105 PZY131105 QJU131105 QTQ131105 RDM131105 RNI131105 RXE131105 SHA131105 SQW131105 TAS131105 TKO131105 TUK131105 UEG131105 UOC131105 UXY131105 VHU131105 VRQ131105 WBM131105 WLI131105 WVE131105 B196641 IS196641 SO196641 ACK196641 AMG196641 AWC196641 BFY196641 BPU196641 BZQ196641 CJM196641 CTI196641 DDE196641 DNA196641 DWW196641 EGS196641 EQO196641 FAK196641 FKG196641 FUC196641 GDY196641 GNU196641 GXQ196641 HHM196641 HRI196641 IBE196641 ILA196641 IUW196641 JES196641 JOO196641 JYK196641 KIG196641 KSC196641 LBY196641 LLU196641 LVQ196641 MFM196641 MPI196641 MZE196641 NJA196641 NSW196641 OCS196641 OMO196641 OWK196641 PGG196641 PQC196641 PZY196641 QJU196641 QTQ196641 RDM196641 RNI196641 RXE196641 SHA196641 SQW196641 TAS196641 TKO196641 TUK196641 UEG196641 UOC196641 UXY196641 VHU196641 VRQ196641 WBM196641 WLI196641 WVE196641 B262177 IS262177 SO262177 ACK262177 AMG262177 AWC262177 BFY262177 BPU262177 BZQ262177 CJM262177 CTI262177 DDE262177 DNA262177 DWW262177 EGS262177 EQO262177 FAK262177 FKG262177 FUC262177 GDY262177 GNU262177 GXQ262177 HHM262177 HRI262177 IBE262177 ILA262177 IUW262177 JES262177 JOO262177 JYK262177 KIG262177 KSC262177 LBY262177 LLU262177 LVQ262177 MFM262177 MPI262177 MZE262177 NJA262177 NSW262177 OCS262177 OMO262177 OWK262177 PGG262177 PQC262177 PZY262177 QJU262177 QTQ262177 RDM262177 RNI262177 RXE262177 SHA262177 SQW262177 TAS262177 TKO262177 TUK262177 UEG262177 UOC262177 UXY262177 VHU262177 VRQ262177 WBM262177 WLI262177 WVE262177 B327713 IS327713 SO327713 ACK327713 AMG327713 AWC327713 BFY327713 BPU327713 BZQ327713 CJM327713 CTI327713 DDE327713 DNA327713 DWW327713 EGS327713 EQO327713 FAK327713 FKG327713 FUC327713 GDY327713 GNU327713 GXQ327713 HHM327713 HRI327713 IBE327713 ILA327713 IUW327713 JES327713 JOO327713 JYK327713 KIG327713 KSC327713 LBY327713 LLU327713 LVQ327713 MFM327713 MPI327713 MZE327713 NJA327713 NSW327713 OCS327713 OMO327713 OWK327713 PGG327713 PQC327713 PZY327713 QJU327713 QTQ327713 RDM327713 RNI327713 RXE327713 SHA327713 SQW327713 TAS327713 TKO327713 TUK327713 UEG327713 UOC327713 UXY327713 VHU327713 VRQ327713 WBM327713 WLI327713 WVE327713 B393249 IS393249 SO393249 ACK393249 AMG393249 AWC393249 BFY393249 BPU393249 BZQ393249 CJM393249 CTI393249 DDE393249 DNA393249 DWW393249 EGS393249 EQO393249 FAK393249 FKG393249 FUC393249 GDY393249 GNU393249 GXQ393249 HHM393249 HRI393249 IBE393249 ILA393249 IUW393249 JES393249 JOO393249 JYK393249 KIG393249 KSC393249 LBY393249 LLU393249 LVQ393249 MFM393249 MPI393249 MZE393249 NJA393249 NSW393249 OCS393249 OMO393249 OWK393249 PGG393249 PQC393249 PZY393249 QJU393249 QTQ393249 RDM393249 RNI393249 RXE393249 SHA393249 SQW393249 TAS393249 TKO393249 TUK393249 UEG393249 UOC393249 UXY393249 VHU393249 VRQ393249 WBM393249 WLI393249 WVE393249 B458785 IS458785 SO458785 ACK458785 AMG458785 AWC458785 BFY458785 BPU458785 BZQ458785 CJM458785 CTI458785 DDE458785 DNA458785 DWW458785 EGS458785 EQO458785 FAK458785 FKG458785 FUC458785 GDY458785 GNU458785 GXQ458785 HHM458785 HRI458785 IBE458785 ILA458785 IUW458785 JES458785 JOO458785 JYK458785 KIG458785 KSC458785 LBY458785 LLU458785 LVQ458785 MFM458785 MPI458785 MZE458785 NJA458785 NSW458785 OCS458785 OMO458785 OWK458785 PGG458785 PQC458785 PZY458785 QJU458785 QTQ458785 RDM458785 RNI458785 RXE458785 SHA458785 SQW458785 TAS458785 TKO458785 TUK458785 UEG458785 UOC458785 UXY458785 VHU458785 VRQ458785 WBM458785 WLI458785 WVE458785 B524321 IS524321 SO524321 ACK524321 AMG524321 AWC524321 BFY524321 BPU524321 BZQ524321 CJM524321 CTI524321 DDE524321 DNA524321 DWW524321 EGS524321 EQO524321 FAK524321 FKG524321 FUC524321 GDY524321 GNU524321 GXQ524321 HHM524321 HRI524321 IBE524321 ILA524321 IUW524321 JES524321 JOO524321 JYK524321 KIG524321 KSC524321 LBY524321 LLU524321 LVQ524321 MFM524321 MPI524321 MZE524321 NJA524321 NSW524321 OCS524321 OMO524321 OWK524321 PGG524321 PQC524321 PZY524321 QJU524321 QTQ524321 RDM524321 RNI524321 RXE524321 SHA524321 SQW524321 TAS524321 TKO524321 TUK524321 UEG524321 UOC524321 UXY524321 VHU524321 VRQ524321 WBM524321 WLI524321 WVE524321 B589857 IS589857 SO589857 ACK589857 AMG589857 AWC589857 BFY589857 BPU589857 BZQ589857 CJM589857 CTI589857 DDE589857 DNA589857 DWW589857 EGS589857 EQO589857 FAK589857 FKG589857 FUC589857 GDY589857 GNU589857 GXQ589857 HHM589857 HRI589857 IBE589857 ILA589857 IUW589857 JES589857 JOO589857 JYK589857 KIG589857 KSC589857 LBY589857 LLU589857 LVQ589857 MFM589857 MPI589857 MZE589857 NJA589857 NSW589857 OCS589857 OMO589857 OWK589857 PGG589857 PQC589857 PZY589857 QJU589857 QTQ589857 RDM589857 RNI589857 RXE589857 SHA589857 SQW589857 TAS589857 TKO589857 TUK589857 UEG589857 UOC589857 UXY589857 VHU589857 VRQ589857 WBM589857 WLI589857 WVE589857 B655393 IS655393 SO655393 ACK655393 AMG655393 AWC655393 BFY655393 BPU655393 BZQ655393 CJM655393 CTI655393 DDE655393 DNA655393 DWW655393 EGS655393 EQO655393 FAK655393 FKG655393 FUC655393 GDY655393 GNU655393 GXQ655393 HHM655393 HRI655393 IBE655393 ILA655393 IUW655393 JES655393 JOO655393 JYK655393 KIG655393 KSC655393 LBY655393 LLU655393 LVQ655393 MFM655393 MPI655393 MZE655393 NJA655393 NSW655393 OCS655393 OMO655393 OWK655393 PGG655393 PQC655393 PZY655393 QJU655393 QTQ655393 RDM655393 RNI655393 RXE655393 SHA655393 SQW655393 TAS655393 TKO655393 TUK655393 UEG655393 UOC655393 UXY655393 VHU655393 VRQ655393 WBM655393 WLI655393 WVE655393 B720929 IS720929 SO720929 ACK720929 AMG720929 AWC720929 BFY720929 BPU720929 BZQ720929 CJM720929 CTI720929 DDE720929 DNA720929 DWW720929 EGS720929 EQO720929 FAK720929 FKG720929 FUC720929 GDY720929 GNU720929 GXQ720929 HHM720929 HRI720929 IBE720929 ILA720929 IUW720929 JES720929 JOO720929 JYK720929 KIG720929 KSC720929 LBY720929 LLU720929 LVQ720929 MFM720929 MPI720929 MZE720929 NJA720929 NSW720929 OCS720929 OMO720929 OWK720929 PGG720929 PQC720929 PZY720929 QJU720929 QTQ720929 RDM720929 RNI720929 RXE720929 SHA720929 SQW720929 TAS720929 TKO720929 TUK720929 UEG720929 UOC720929 UXY720929 VHU720929 VRQ720929 WBM720929 WLI720929 WVE720929 B786465 IS786465 SO786465 ACK786465 AMG786465 AWC786465 BFY786465 BPU786465 BZQ786465 CJM786465 CTI786465 DDE786465 DNA786465 DWW786465 EGS786465 EQO786465 FAK786465 FKG786465 FUC786465 GDY786465 GNU786465 GXQ786465 HHM786465 HRI786465 IBE786465 ILA786465 IUW786465 JES786465 JOO786465 JYK786465 KIG786465 KSC786465 LBY786465 LLU786465 LVQ786465 MFM786465 MPI786465 MZE786465 NJA786465 NSW786465 OCS786465 OMO786465 OWK786465 PGG786465 PQC786465 PZY786465 QJU786465 QTQ786465 RDM786465 RNI786465 RXE786465 SHA786465 SQW786465 TAS786465 TKO786465 TUK786465 UEG786465 UOC786465 UXY786465 VHU786465 VRQ786465 WBM786465 WLI786465 WVE786465 B852001 IS852001 SO852001 ACK852001 AMG852001 AWC852001 BFY852001 BPU852001 BZQ852001 CJM852001 CTI852001 DDE852001 DNA852001 DWW852001 EGS852001 EQO852001 FAK852001 FKG852001 FUC852001 GDY852001 GNU852001 GXQ852001 HHM852001 HRI852001 IBE852001 ILA852001 IUW852001 JES852001 JOO852001 JYK852001 KIG852001 KSC852001 LBY852001 LLU852001 LVQ852001 MFM852001 MPI852001 MZE852001 NJA852001 NSW852001 OCS852001 OMO852001 OWK852001 PGG852001 PQC852001 PZY852001 QJU852001 QTQ852001 RDM852001 RNI852001 RXE852001 SHA852001 SQW852001 TAS852001 TKO852001 TUK852001 UEG852001 UOC852001 UXY852001 VHU852001 VRQ852001 WBM852001 WLI852001 WVE852001 B917537 IS917537 SO917537 ACK917537 AMG917537 AWC917537 BFY917537 BPU917537 BZQ917537 CJM917537 CTI917537 DDE917537 DNA917537 DWW917537 EGS917537 EQO917537 FAK917537 FKG917537 FUC917537 GDY917537 GNU917537 GXQ917537 HHM917537 HRI917537 IBE917537 ILA917537 IUW917537 JES917537 JOO917537 JYK917537 KIG917537 KSC917537 LBY917537 LLU917537 LVQ917537 MFM917537 MPI917537 MZE917537 NJA917537 NSW917537 OCS917537 OMO917537 OWK917537 PGG917537 PQC917537 PZY917537 QJU917537 QTQ917537 RDM917537 RNI917537 RXE917537 SHA917537 SQW917537 TAS917537 TKO917537 TUK917537 UEG917537 UOC917537 UXY917537 VHU917537 VRQ917537 WBM917537 WLI917537 WVE917537 B983073 IS983073 SO983073 ACK983073 AMG983073 AWC983073 BFY983073 BPU983073 BZQ983073 CJM983073 CTI983073 DDE983073 DNA983073 DWW983073 EGS983073 EQO983073 FAK983073 FKG983073 FUC983073 GDY983073 GNU983073 GXQ983073 HHM983073 HRI983073 IBE983073 ILA983073 IUW983073 JES983073 JOO983073 JYK983073 KIG983073 KSC983073 LBY983073 LLU983073 LVQ983073 MFM983073 MPI983073 MZE983073 NJA983073 NSW983073 OCS983073 OMO983073 OWK983073 PGG983073 PQC983073 PZY983073 QJU983073 QTQ983073 RDM983073 RNI983073 RXE983073 SHA983073 SQW983073 TAS983073 TKO983073 TUK983073 UEG983073 UOC983073 UXY983073 VHU983073 VRQ983073 WBM983073 WLI983073 WVE983073">
      <formula1>G65560</formula1>
    </dataValidation>
    <dataValidation type="decimal" operator="lessThan" allowBlank="1" showInputMessage="1" showErrorMessage="1" promptTitle="Tähelepanu!" prompt="SiM toetus on kuni 25% projekti kogukuludest." sqref="IZ65560 SV65560 ACR65560 AMN65560 AWJ65560 BGF65560 BQB65560 BZX65560 CJT65560 CTP65560 DDL65560 DNH65560 DXD65560 EGZ65560 EQV65560 FAR65560 FKN65560 FUJ65560 GEF65560 GOB65560 GXX65560 HHT65560 HRP65560 IBL65560 ILH65560 IVD65560 JEZ65560 JOV65560 JYR65560 KIN65560 KSJ65560 LCF65560 LMB65560 LVX65560 MFT65560 MPP65560 MZL65560 NJH65560 NTD65560 OCZ65560 OMV65560 OWR65560 PGN65560 PQJ65560 QAF65560 QKB65560 QTX65560 RDT65560 RNP65560 RXL65560 SHH65560 SRD65560 TAZ65560 TKV65560 TUR65560 UEN65560 UOJ65560 UYF65560 VIB65560 VRX65560 WBT65560 WLP65560 WVL65560 IZ131096 SV131096 ACR131096 AMN131096 AWJ131096 BGF131096 BQB131096 BZX131096 CJT131096 CTP131096 DDL131096 DNH131096 DXD131096 EGZ131096 EQV131096 FAR131096 FKN131096 FUJ131096 GEF131096 GOB131096 GXX131096 HHT131096 HRP131096 IBL131096 ILH131096 IVD131096 JEZ131096 JOV131096 JYR131096 KIN131096 KSJ131096 LCF131096 LMB131096 LVX131096 MFT131096 MPP131096 MZL131096 NJH131096 NTD131096 OCZ131096 OMV131096 OWR131096 PGN131096 PQJ131096 QAF131096 QKB131096 QTX131096 RDT131096 RNP131096 RXL131096 SHH131096 SRD131096 TAZ131096 TKV131096 TUR131096 UEN131096 UOJ131096 UYF131096 VIB131096 VRX131096 WBT131096 WLP131096 WVL131096 IZ196632 SV196632 ACR196632 AMN196632 AWJ196632 BGF196632 BQB196632 BZX196632 CJT196632 CTP196632 DDL196632 DNH196632 DXD196632 EGZ196632 EQV196632 FAR196632 FKN196632 FUJ196632 GEF196632 GOB196632 GXX196632 HHT196632 HRP196632 IBL196632 ILH196632 IVD196632 JEZ196632 JOV196632 JYR196632 KIN196632 KSJ196632 LCF196632 LMB196632 LVX196632 MFT196632 MPP196632 MZL196632 NJH196632 NTD196632 OCZ196632 OMV196632 OWR196632 PGN196632 PQJ196632 QAF196632 QKB196632 QTX196632 RDT196632 RNP196632 RXL196632 SHH196632 SRD196632 TAZ196632 TKV196632 TUR196632 UEN196632 UOJ196632 UYF196632 VIB196632 VRX196632 WBT196632 WLP196632 WVL196632 IZ262168 SV262168 ACR262168 AMN262168 AWJ262168 BGF262168 BQB262168 BZX262168 CJT262168 CTP262168 DDL262168 DNH262168 DXD262168 EGZ262168 EQV262168 FAR262168 FKN262168 FUJ262168 GEF262168 GOB262168 GXX262168 HHT262168 HRP262168 IBL262168 ILH262168 IVD262168 JEZ262168 JOV262168 JYR262168 KIN262168 KSJ262168 LCF262168 LMB262168 LVX262168 MFT262168 MPP262168 MZL262168 NJH262168 NTD262168 OCZ262168 OMV262168 OWR262168 PGN262168 PQJ262168 QAF262168 QKB262168 QTX262168 RDT262168 RNP262168 RXL262168 SHH262168 SRD262168 TAZ262168 TKV262168 TUR262168 UEN262168 UOJ262168 UYF262168 VIB262168 VRX262168 WBT262168 WLP262168 WVL262168 IZ327704 SV327704 ACR327704 AMN327704 AWJ327704 BGF327704 BQB327704 BZX327704 CJT327704 CTP327704 DDL327704 DNH327704 DXD327704 EGZ327704 EQV327704 FAR327704 FKN327704 FUJ327704 GEF327704 GOB327704 GXX327704 HHT327704 HRP327704 IBL327704 ILH327704 IVD327704 JEZ327704 JOV327704 JYR327704 KIN327704 KSJ327704 LCF327704 LMB327704 LVX327704 MFT327704 MPP327704 MZL327704 NJH327704 NTD327704 OCZ327704 OMV327704 OWR327704 PGN327704 PQJ327704 QAF327704 QKB327704 QTX327704 RDT327704 RNP327704 RXL327704 SHH327704 SRD327704 TAZ327704 TKV327704 TUR327704 UEN327704 UOJ327704 UYF327704 VIB327704 VRX327704 WBT327704 WLP327704 WVL327704 IZ393240 SV393240 ACR393240 AMN393240 AWJ393240 BGF393240 BQB393240 BZX393240 CJT393240 CTP393240 DDL393240 DNH393240 DXD393240 EGZ393240 EQV393240 FAR393240 FKN393240 FUJ393240 GEF393240 GOB393240 GXX393240 HHT393240 HRP393240 IBL393240 ILH393240 IVD393240 JEZ393240 JOV393240 JYR393240 KIN393240 KSJ393240 LCF393240 LMB393240 LVX393240 MFT393240 MPP393240 MZL393240 NJH393240 NTD393240 OCZ393240 OMV393240 OWR393240 PGN393240 PQJ393240 QAF393240 QKB393240 QTX393240 RDT393240 RNP393240 RXL393240 SHH393240 SRD393240 TAZ393240 TKV393240 TUR393240 UEN393240 UOJ393240 UYF393240 VIB393240 VRX393240 WBT393240 WLP393240 WVL393240 IZ458776 SV458776 ACR458776 AMN458776 AWJ458776 BGF458776 BQB458776 BZX458776 CJT458776 CTP458776 DDL458776 DNH458776 DXD458776 EGZ458776 EQV458776 FAR458776 FKN458776 FUJ458776 GEF458776 GOB458776 GXX458776 HHT458776 HRP458776 IBL458776 ILH458776 IVD458776 JEZ458776 JOV458776 JYR458776 KIN458776 KSJ458776 LCF458776 LMB458776 LVX458776 MFT458776 MPP458776 MZL458776 NJH458776 NTD458776 OCZ458776 OMV458776 OWR458776 PGN458776 PQJ458776 QAF458776 QKB458776 QTX458776 RDT458776 RNP458776 RXL458776 SHH458776 SRD458776 TAZ458776 TKV458776 TUR458776 UEN458776 UOJ458776 UYF458776 VIB458776 VRX458776 WBT458776 WLP458776 WVL458776 IZ524312 SV524312 ACR524312 AMN524312 AWJ524312 BGF524312 BQB524312 BZX524312 CJT524312 CTP524312 DDL524312 DNH524312 DXD524312 EGZ524312 EQV524312 FAR524312 FKN524312 FUJ524312 GEF524312 GOB524312 GXX524312 HHT524312 HRP524312 IBL524312 ILH524312 IVD524312 JEZ524312 JOV524312 JYR524312 KIN524312 KSJ524312 LCF524312 LMB524312 LVX524312 MFT524312 MPP524312 MZL524312 NJH524312 NTD524312 OCZ524312 OMV524312 OWR524312 PGN524312 PQJ524312 QAF524312 QKB524312 QTX524312 RDT524312 RNP524312 RXL524312 SHH524312 SRD524312 TAZ524312 TKV524312 TUR524312 UEN524312 UOJ524312 UYF524312 VIB524312 VRX524312 WBT524312 WLP524312 WVL524312 IZ589848 SV589848 ACR589848 AMN589848 AWJ589848 BGF589848 BQB589848 BZX589848 CJT589848 CTP589848 DDL589848 DNH589848 DXD589848 EGZ589848 EQV589848 FAR589848 FKN589848 FUJ589848 GEF589848 GOB589848 GXX589848 HHT589848 HRP589848 IBL589848 ILH589848 IVD589848 JEZ589848 JOV589848 JYR589848 KIN589848 KSJ589848 LCF589848 LMB589848 LVX589848 MFT589848 MPP589848 MZL589848 NJH589848 NTD589848 OCZ589848 OMV589848 OWR589848 PGN589848 PQJ589848 QAF589848 QKB589848 QTX589848 RDT589848 RNP589848 RXL589848 SHH589848 SRD589848 TAZ589848 TKV589848 TUR589848 UEN589848 UOJ589848 UYF589848 VIB589848 VRX589848 WBT589848 WLP589848 WVL589848 IZ655384 SV655384 ACR655384 AMN655384 AWJ655384 BGF655384 BQB655384 BZX655384 CJT655384 CTP655384 DDL655384 DNH655384 DXD655384 EGZ655384 EQV655384 FAR655384 FKN655384 FUJ655384 GEF655384 GOB655384 GXX655384 HHT655384 HRP655384 IBL655384 ILH655384 IVD655384 JEZ655384 JOV655384 JYR655384 KIN655384 KSJ655384 LCF655384 LMB655384 LVX655384 MFT655384 MPP655384 MZL655384 NJH655384 NTD655384 OCZ655384 OMV655384 OWR655384 PGN655384 PQJ655384 QAF655384 QKB655384 QTX655384 RDT655384 RNP655384 RXL655384 SHH655384 SRD655384 TAZ655384 TKV655384 TUR655384 UEN655384 UOJ655384 UYF655384 VIB655384 VRX655384 WBT655384 WLP655384 WVL655384 IZ720920 SV720920 ACR720920 AMN720920 AWJ720920 BGF720920 BQB720920 BZX720920 CJT720920 CTP720920 DDL720920 DNH720920 DXD720920 EGZ720920 EQV720920 FAR720920 FKN720920 FUJ720920 GEF720920 GOB720920 GXX720920 HHT720920 HRP720920 IBL720920 ILH720920 IVD720920 JEZ720920 JOV720920 JYR720920 KIN720920 KSJ720920 LCF720920 LMB720920 LVX720920 MFT720920 MPP720920 MZL720920 NJH720920 NTD720920 OCZ720920 OMV720920 OWR720920 PGN720920 PQJ720920 QAF720920 QKB720920 QTX720920 RDT720920 RNP720920 RXL720920 SHH720920 SRD720920 TAZ720920 TKV720920 TUR720920 UEN720920 UOJ720920 UYF720920 VIB720920 VRX720920 WBT720920 WLP720920 WVL720920 IZ786456 SV786456 ACR786456 AMN786456 AWJ786456 BGF786456 BQB786456 BZX786456 CJT786456 CTP786456 DDL786456 DNH786456 DXD786456 EGZ786456 EQV786456 FAR786456 FKN786456 FUJ786456 GEF786456 GOB786456 GXX786456 HHT786456 HRP786456 IBL786456 ILH786456 IVD786456 JEZ786456 JOV786456 JYR786456 KIN786456 KSJ786456 LCF786456 LMB786456 LVX786456 MFT786456 MPP786456 MZL786456 NJH786456 NTD786456 OCZ786456 OMV786456 OWR786456 PGN786456 PQJ786456 QAF786456 QKB786456 QTX786456 RDT786456 RNP786456 RXL786456 SHH786456 SRD786456 TAZ786456 TKV786456 TUR786456 UEN786456 UOJ786456 UYF786456 VIB786456 VRX786456 WBT786456 WLP786456 WVL786456 IZ851992 SV851992 ACR851992 AMN851992 AWJ851992 BGF851992 BQB851992 BZX851992 CJT851992 CTP851992 DDL851992 DNH851992 DXD851992 EGZ851992 EQV851992 FAR851992 FKN851992 FUJ851992 GEF851992 GOB851992 GXX851992 HHT851992 HRP851992 IBL851992 ILH851992 IVD851992 JEZ851992 JOV851992 JYR851992 KIN851992 KSJ851992 LCF851992 LMB851992 LVX851992 MFT851992 MPP851992 MZL851992 NJH851992 NTD851992 OCZ851992 OMV851992 OWR851992 PGN851992 PQJ851992 QAF851992 QKB851992 QTX851992 RDT851992 RNP851992 RXL851992 SHH851992 SRD851992 TAZ851992 TKV851992 TUR851992 UEN851992 UOJ851992 UYF851992 VIB851992 VRX851992 WBT851992 WLP851992 WVL851992 IZ917528 SV917528 ACR917528 AMN917528 AWJ917528 BGF917528 BQB917528 BZX917528 CJT917528 CTP917528 DDL917528 DNH917528 DXD917528 EGZ917528 EQV917528 FAR917528 FKN917528 FUJ917528 GEF917528 GOB917528 GXX917528 HHT917528 HRP917528 IBL917528 ILH917528 IVD917528 JEZ917528 JOV917528 JYR917528 KIN917528 KSJ917528 LCF917528 LMB917528 LVX917528 MFT917528 MPP917528 MZL917528 NJH917528 NTD917528 OCZ917528 OMV917528 OWR917528 PGN917528 PQJ917528 QAF917528 QKB917528 QTX917528 RDT917528 RNP917528 RXL917528 SHH917528 SRD917528 TAZ917528 TKV917528 TUR917528 UEN917528 UOJ917528 UYF917528 VIB917528 VRX917528 WBT917528 WLP917528 WVL917528 IZ983064 SV983064 ACR983064 AMN983064 AWJ983064 BGF983064 BQB983064 BZX983064 CJT983064 CTP983064 DDL983064 DNH983064 DXD983064 EGZ983064 EQV983064 FAR983064 FKN983064 FUJ983064 GEF983064 GOB983064 GXX983064 HHT983064 HRP983064 IBL983064 ILH983064 IVD983064 JEZ983064 JOV983064 JYR983064 KIN983064 KSJ983064 LCF983064 LMB983064 LVX983064 MFT983064 MPP983064 MZL983064 NJH983064 NTD983064 OCZ983064 OMV983064 OWR983064 PGN983064 PQJ983064 QAF983064 QKB983064 QTX983064 RDT983064 RNP983064 RXL983064 SHH983064 SRD983064 TAZ983064 TKV983064 TUR983064 UEN983064 UOJ983064 UYF983064 VIB983064 VRX983064 WBT983064 WLP983064 WVL983064 WVJ36:WVJ42 WLN36:WLN42 WBR36:WBR42 VRV36:VRV42 VHZ36:VHZ42 UYD36:UYD42 UOH36:UOH42 UEL36:UEL42 TUP36:TUP42 TKT36:TKT42 TAX36:TAX42 SRB36:SRB42 SHF36:SHF42 RXJ36:RXJ42 RNN36:RNN42 RDR36:RDR42 QTV36:QTV42 QJZ36:QJZ42 QAD36:QAD42 PQH36:PQH42 PGL36:PGL42 OWP36:OWP42 OMT36:OMT42 OCX36:OCX42 NTB36:NTB42 NJF36:NJF42 MZJ36:MZJ42 MPN36:MPN42 MFR36:MFR42 LVV36:LVV42 LLZ36:LLZ42 LCD36:LCD42 KSH36:KSH42 KIL36:KIL42 JYP36:JYP42 JOT36:JOT42 JEX36:JEX42 IVB36:IVB42 ILF36:ILF42 IBJ36:IBJ42 HRN36:HRN42 HHR36:HHR42 GXV36:GXV42 GNZ36:GNZ42 GED36:GED42 FUH36:FUH42 FKL36:FKL42 FAP36:FAP42 EQT36:EQT42 EGX36:EGX42 DXB36:DXB42 DNF36:DNF42 DDJ36:DDJ42 CTN36:CTN42 CJR36:CJR42 BZV36:BZV42 BPZ36:BPZ42 BGD36:BGD42 AWH36:AWH42 AML36:AML42 ACP36:ACP42 ST36:ST42 IX36:IX42">
      <formula1>IV36*0.25</formula1>
    </dataValidation>
    <dataValidation type="decimal" operator="lessThan" allowBlank="1" showInputMessage="1" showErrorMessage="1" promptTitle="Tähelepanu!" prompt="AMIF toetus on kuni 75% kogukuludest." sqref="IY65560 SU65560 ACQ65560 AMM65560 AWI65560 BGE65560 BQA65560 BZW65560 CJS65560 CTO65560 DDK65560 DNG65560 DXC65560 EGY65560 EQU65560 FAQ65560 FKM65560 FUI65560 GEE65560 GOA65560 GXW65560 HHS65560 HRO65560 IBK65560 ILG65560 IVC65560 JEY65560 JOU65560 JYQ65560 KIM65560 KSI65560 LCE65560 LMA65560 LVW65560 MFS65560 MPO65560 MZK65560 NJG65560 NTC65560 OCY65560 OMU65560 OWQ65560 PGM65560 PQI65560 QAE65560 QKA65560 QTW65560 RDS65560 RNO65560 RXK65560 SHG65560 SRC65560 TAY65560 TKU65560 TUQ65560 UEM65560 UOI65560 UYE65560 VIA65560 VRW65560 WBS65560 WLO65560 WVK65560 IY131096 SU131096 ACQ131096 AMM131096 AWI131096 BGE131096 BQA131096 BZW131096 CJS131096 CTO131096 DDK131096 DNG131096 DXC131096 EGY131096 EQU131096 FAQ131096 FKM131096 FUI131096 GEE131096 GOA131096 GXW131096 HHS131096 HRO131096 IBK131096 ILG131096 IVC131096 JEY131096 JOU131096 JYQ131096 KIM131096 KSI131096 LCE131096 LMA131096 LVW131096 MFS131096 MPO131096 MZK131096 NJG131096 NTC131096 OCY131096 OMU131096 OWQ131096 PGM131096 PQI131096 QAE131096 QKA131096 QTW131096 RDS131096 RNO131096 RXK131096 SHG131096 SRC131096 TAY131096 TKU131096 TUQ131096 UEM131096 UOI131096 UYE131096 VIA131096 VRW131096 WBS131096 WLO131096 WVK131096 IY196632 SU196632 ACQ196632 AMM196632 AWI196632 BGE196632 BQA196632 BZW196632 CJS196632 CTO196632 DDK196632 DNG196632 DXC196632 EGY196632 EQU196632 FAQ196632 FKM196632 FUI196632 GEE196632 GOA196632 GXW196632 HHS196632 HRO196632 IBK196632 ILG196632 IVC196632 JEY196632 JOU196632 JYQ196632 KIM196632 KSI196632 LCE196632 LMA196632 LVW196632 MFS196632 MPO196632 MZK196632 NJG196632 NTC196632 OCY196632 OMU196632 OWQ196632 PGM196632 PQI196632 QAE196632 QKA196632 QTW196632 RDS196632 RNO196632 RXK196632 SHG196632 SRC196632 TAY196632 TKU196632 TUQ196632 UEM196632 UOI196632 UYE196632 VIA196632 VRW196632 WBS196632 WLO196632 WVK196632 IY262168 SU262168 ACQ262168 AMM262168 AWI262168 BGE262168 BQA262168 BZW262168 CJS262168 CTO262168 DDK262168 DNG262168 DXC262168 EGY262168 EQU262168 FAQ262168 FKM262168 FUI262168 GEE262168 GOA262168 GXW262168 HHS262168 HRO262168 IBK262168 ILG262168 IVC262168 JEY262168 JOU262168 JYQ262168 KIM262168 KSI262168 LCE262168 LMA262168 LVW262168 MFS262168 MPO262168 MZK262168 NJG262168 NTC262168 OCY262168 OMU262168 OWQ262168 PGM262168 PQI262168 QAE262168 QKA262168 QTW262168 RDS262168 RNO262168 RXK262168 SHG262168 SRC262168 TAY262168 TKU262168 TUQ262168 UEM262168 UOI262168 UYE262168 VIA262168 VRW262168 WBS262168 WLO262168 WVK262168 IY327704 SU327704 ACQ327704 AMM327704 AWI327704 BGE327704 BQA327704 BZW327704 CJS327704 CTO327704 DDK327704 DNG327704 DXC327704 EGY327704 EQU327704 FAQ327704 FKM327704 FUI327704 GEE327704 GOA327704 GXW327704 HHS327704 HRO327704 IBK327704 ILG327704 IVC327704 JEY327704 JOU327704 JYQ327704 KIM327704 KSI327704 LCE327704 LMA327704 LVW327704 MFS327704 MPO327704 MZK327704 NJG327704 NTC327704 OCY327704 OMU327704 OWQ327704 PGM327704 PQI327704 QAE327704 QKA327704 QTW327704 RDS327704 RNO327704 RXK327704 SHG327704 SRC327704 TAY327704 TKU327704 TUQ327704 UEM327704 UOI327704 UYE327704 VIA327704 VRW327704 WBS327704 WLO327704 WVK327704 IY393240 SU393240 ACQ393240 AMM393240 AWI393240 BGE393240 BQA393240 BZW393240 CJS393240 CTO393240 DDK393240 DNG393240 DXC393240 EGY393240 EQU393240 FAQ393240 FKM393240 FUI393240 GEE393240 GOA393240 GXW393240 HHS393240 HRO393240 IBK393240 ILG393240 IVC393240 JEY393240 JOU393240 JYQ393240 KIM393240 KSI393240 LCE393240 LMA393240 LVW393240 MFS393240 MPO393240 MZK393240 NJG393240 NTC393240 OCY393240 OMU393240 OWQ393240 PGM393240 PQI393240 QAE393240 QKA393240 QTW393240 RDS393240 RNO393240 RXK393240 SHG393240 SRC393240 TAY393240 TKU393240 TUQ393240 UEM393240 UOI393240 UYE393240 VIA393240 VRW393240 WBS393240 WLO393240 WVK393240 IY458776 SU458776 ACQ458776 AMM458776 AWI458776 BGE458776 BQA458776 BZW458776 CJS458776 CTO458776 DDK458776 DNG458776 DXC458776 EGY458776 EQU458776 FAQ458776 FKM458776 FUI458776 GEE458776 GOA458776 GXW458776 HHS458776 HRO458776 IBK458776 ILG458776 IVC458776 JEY458776 JOU458776 JYQ458776 KIM458776 KSI458776 LCE458776 LMA458776 LVW458776 MFS458776 MPO458776 MZK458776 NJG458776 NTC458776 OCY458776 OMU458776 OWQ458776 PGM458776 PQI458776 QAE458776 QKA458776 QTW458776 RDS458776 RNO458776 RXK458776 SHG458776 SRC458776 TAY458776 TKU458776 TUQ458776 UEM458776 UOI458776 UYE458776 VIA458776 VRW458776 WBS458776 WLO458776 WVK458776 IY524312 SU524312 ACQ524312 AMM524312 AWI524312 BGE524312 BQA524312 BZW524312 CJS524312 CTO524312 DDK524312 DNG524312 DXC524312 EGY524312 EQU524312 FAQ524312 FKM524312 FUI524312 GEE524312 GOA524312 GXW524312 HHS524312 HRO524312 IBK524312 ILG524312 IVC524312 JEY524312 JOU524312 JYQ524312 KIM524312 KSI524312 LCE524312 LMA524312 LVW524312 MFS524312 MPO524312 MZK524312 NJG524312 NTC524312 OCY524312 OMU524312 OWQ524312 PGM524312 PQI524312 QAE524312 QKA524312 QTW524312 RDS524312 RNO524312 RXK524312 SHG524312 SRC524312 TAY524312 TKU524312 TUQ524312 UEM524312 UOI524312 UYE524312 VIA524312 VRW524312 WBS524312 WLO524312 WVK524312 IY589848 SU589848 ACQ589848 AMM589848 AWI589848 BGE589848 BQA589848 BZW589848 CJS589848 CTO589848 DDK589848 DNG589848 DXC589848 EGY589848 EQU589848 FAQ589848 FKM589848 FUI589848 GEE589848 GOA589848 GXW589848 HHS589848 HRO589848 IBK589848 ILG589848 IVC589848 JEY589848 JOU589848 JYQ589848 KIM589848 KSI589848 LCE589848 LMA589848 LVW589848 MFS589848 MPO589848 MZK589848 NJG589848 NTC589848 OCY589848 OMU589848 OWQ589848 PGM589848 PQI589848 QAE589848 QKA589848 QTW589848 RDS589848 RNO589848 RXK589848 SHG589848 SRC589848 TAY589848 TKU589848 TUQ589848 UEM589848 UOI589848 UYE589848 VIA589848 VRW589848 WBS589848 WLO589848 WVK589848 IY655384 SU655384 ACQ655384 AMM655384 AWI655384 BGE655384 BQA655384 BZW655384 CJS655384 CTO655384 DDK655384 DNG655384 DXC655384 EGY655384 EQU655384 FAQ655384 FKM655384 FUI655384 GEE655384 GOA655384 GXW655384 HHS655384 HRO655384 IBK655384 ILG655384 IVC655384 JEY655384 JOU655384 JYQ655384 KIM655384 KSI655384 LCE655384 LMA655384 LVW655384 MFS655384 MPO655384 MZK655384 NJG655384 NTC655384 OCY655384 OMU655384 OWQ655384 PGM655384 PQI655384 QAE655384 QKA655384 QTW655384 RDS655384 RNO655384 RXK655384 SHG655384 SRC655384 TAY655384 TKU655384 TUQ655384 UEM655384 UOI655384 UYE655384 VIA655384 VRW655384 WBS655384 WLO655384 WVK655384 IY720920 SU720920 ACQ720920 AMM720920 AWI720920 BGE720920 BQA720920 BZW720920 CJS720920 CTO720920 DDK720920 DNG720920 DXC720920 EGY720920 EQU720920 FAQ720920 FKM720920 FUI720920 GEE720920 GOA720920 GXW720920 HHS720920 HRO720920 IBK720920 ILG720920 IVC720920 JEY720920 JOU720920 JYQ720920 KIM720920 KSI720920 LCE720920 LMA720920 LVW720920 MFS720920 MPO720920 MZK720920 NJG720920 NTC720920 OCY720920 OMU720920 OWQ720920 PGM720920 PQI720920 QAE720920 QKA720920 QTW720920 RDS720920 RNO720920 RXK720920 SHG720920 SRC720920 TAY720920 TKU720920 TUQ720920 UEM720920 UOI720920 UYE720920 VIA720920 VRW720920 WBS720920 WLO720920 WVK720920 IY786456 SU786456 ACQ786456 AMM786456 AWI786456 BGE786456 BQA786456 BZW786456 CJS786456 CTO786456 DDK786456 DNG786456 DXC786456 EGY786456 EQU786456 FAQ786456 FKM786456 FUI786456 GEE786456 GOA786456 GXW786456 HHS786456 HRO786456 IBK786456 ILG786456 IVC786456 JEY786456 JOU786456 JYQ786456 KIM786456 KSI786456 LCE786456 LMA786456 LVW786456 MFS786456 MPO786456 MZK786456 NJG786456 NTC786456 OCY786456 OMU786456 OWQ786456 PGM786456 PQI786456 QAE786456 QKA786456 QTW786456 RDS786456 RNO786456 RXK786456 SHG786456 SRC786456 TAY786456 TKU786456 TUQ786456 UEM786456 UOI786456 UYE786456 VIA786456 VRW786456 WBS786456 WLO786456 WVK786456 IY851992 SU851992 ACQ851992 AMM851992 AWI851992 BGE851992 BQA851992 BZW851992 CJS851992 CTO851992 DDK851992 DNG851992 DXC851992 EGY851992 EQU851992 FAQ851992 FKM851992 FUI851992 GEE851992 GOA851992 GXW851992 HHS851992 HRO851992 IBK851992 ILG851992 IVC851992 JEY851992 JOU851992 JYQ851992 KIM851992 KSI851992 LCE851992 LMA851992 LVW851992 MFS851992 MPO851992 MZK851992 NJG851992 NTC851992 OCY851992 OMU851992 OWQ851992 PGM851992 PQI851992 QAE851992 QKA851992 QTW851992 RDS851992 RNO851992 RXK851992 SHG851992 SRC851992 TAY851992 TKU851992 TUQ851992 UEM851992 UOI851992 UYE851992 VIA851992 VRW851992 WBS851992 WLO851992 WVK851992 IY917528 SU917528 ACQ917528 AMM917528 AWI917528 BGE917528 BQA917528 BZW917528 CJS917528 CTO917528 DDK917528 DNG917528 DXC917528 EGY917528 EQU917528 FAQ917528 FKM917528 FUI917528 GEE917528 GOA917528 GXW917528 HHS917528 HRO917528 IBK917528 ILG917528 IVC917528 JEY917528 JOU917528 JYQ917528 KIM917528 KSI917528 LCE917528 LMA917528 LVW917528 MFS917528 MPO917528 MZK917528 NJG917528 NTC917528 OCY917528 OMU917528 OWQ917528 PGM917528 PQI917528 QAE917528 QKA917528 QTW917528 RDS917528 RNO917528 RXK917528 SHG917528 SRC917528 TAY917528 TKU917528 TUQ917528 UEM917528 UOI917528 UYE917528 VIA917528 VRW917528 WBS917528 WLO917528 WVK917528 IY983064 SU983064 ACQ983064 AMM983064 AWI983064 BGE983064 BQA983064 BZW983064 CJS983064 CTO983064 DDK983064 DNG983064 DXC983064 EGY983064 EQU983064 FAQ983064 FKM983064 FUI983064 GEE983064 GOA983064 GXW983064 HHS983064 HRO983064 IBK983064 ILG983064 IVC983064 JEY983064 JOU983064 JYQ983064 KIM983064 KSI983064 LCE983064 LMA983064 LVW983064 MFS983064 MPO983064 MZK983064 NJG983064 NTC983064 OCY983064 OMU983064 OWQ983064 PGM983064 PQI983064 QAE983064 QKA983064 QTW983064 RDS983064 RNO983064 RXK983064 SHG983064 SRC983064 TAY983064 TKU983064 TUQ983064 UEM983064 UOI983064 UYE983064 VIA983064 VRW983064 WBS983064 WLO983064 WVK983064 WVI36:WVI42 WLM36:WLM42 WBQ36:WBQ42 VRU36:VRU42 VHY36:VHY42 UYC36:UYC42 UOG36:UOG42 UEK36:UEK42 TUO36:TUO42 TKS36:TKS42 TAW36:TAW42 SRA36:SRA42 SHE36:SHE42 RXI36:RXI42 RNM36:RNM42 RDQ36:RDQ42 QTU36:QTU42 QJY36:QJY42 QAC36:QAC42 PQG36:PQG42 PGK36:PGK42 OWO36:OWO42 OMS36:OMS42 OCW36:OCW42 NTA36:NTA42 NJE36:NJE42 MZI36:MZI42 MPM36:MPM42 MFQ36:MFQ42 LVU36:LVU42 LLY36:LLY42 LCC36:LCC42 KSG36:KSG42 KIK36:KIK42 JYO36:JYO42 JOS36:JOS42 JEW36:JEW42 IVA36:IVA42 ILE36:ILE42 IBI36:IBI42 HRM36:HRM42 HHQ36:HHQ42 GXU36:GXU42 GNY36:GNY42 GEC36:GEC42 FUG36:FUG42 FKK36:FKK42 FAO36:FAO42 EQS36:EQS42 EGW36:EGW42 DXA36:DXA42 DNE36:DNE42 DDI36:DDI42 CTM36:CTM42 CJQ36:CJQ42 BZU36:BZU42 BPY36:BPY42 BGC36:BGC42 AWG36:AWG42 AMK36:AMK42 ACO36:ACO42 SS36:SS42 IW36:IW42">
      <formula1>IV36*0.75</formula1>
    </dataValidation>
    <dataValidation type="decimal" operator="lessThan" allowBlank="1" showInputMessage="1" showErrorMessage="1" promptTitle="Tähelepanu!" prompt="Kaudsed kulud moodustavad otsestest kuludest kuni 7%." sqref="IV35:IX35 SR35:ST35 ACN35:ACP35 AMJ35:AML35 AWF35:AWH35 BGB35:BGD35 BPX35:BPZ35 BZT35:BZV35 CJP35:CJR35 CTL35:CTN35 DDH35:DDJ35 DND35:DNF35 DWZ35:DXB35 EGV35:EGX35 EQR35:EQT35 FAN35:FAP35 FKJ35:FKL35 FUF35:FUH35 GEB35:GED35 GNX35:GNZ35 GXT35:GXV35 HHP35:HHR35 HRL35:HRN35 IBH35:IBJ35 ILD35:ILF35 IUZ35:IVB35 JEV35:JEX35 JOR35:JOT35 JYN35:JYP35 KIJ35:KIL35 KSF35:KSH35 LCB35:LCD35 LLX35:LLZ35 LVT35:LVV35 MFP35:MFR35 MPL35:MPN35 MZH35:MZJ35 NJD35:NJF35 NSZ35:NTB35 OCV35:OCX35 OMR35:OMT35 OWN35:OWP35 PGJ35:PGL35 PQF35:PQH35 QAB35:QAD35 QJX35:QJZ35 QTT35:QTV35 RDP35:RDR35 RNL35:RNN35 RXH35:RXJ35 SHD35:SHF35 SQZ35:SRB35 TAV35:TAX35 TKR35:TKT35 TUN35:TUP35 UEJ35:UEL35 UOF35:UOH35 UYB35:UYD35 VHX35:VHZ35 VRT35:VRV35 WBP35:WBR35 WLL35:WLN35 WVH35:WVJ35 IX65559:IZ65559 ST65559:SV65559 ACP65559:ACR65559 AML65559:AMN65559 AWH65559:AWJ65559 BGD65559:BGF65559 BPZ65559:BQB65559 BZV65559:BZX65559 CJR65559:CJT65559 CTN65559:CTP65559 DDJ65559:DDL65559 DNF65559:DNH65559 DXB65559:DXD65559 EGX65559:EGZ65559 EQT65559:EQV65559 FAP65559:FAR65559 FKL65559:FKN65559 FUH65559:FUJ65559 GED65559:GEF65559 GNZ65559:GOB65559 GXV65559:GXX65559 HHR65559:HHT65559 HRN65559:HRP65559 IBJ65559:IBL65559 ILF65559:ILH65559 IVB65559:IVD65559 JEX65559:JEZ65559 JOT65559:JOV65559 JYP65559:JYR65559 KIL65559:KIN65559 KSH65559:KSJ65559 LCD65559:LCF65559 LLZ65559:LMB65559 LVV65559:LVX65559 MFR65559:MFT65559 MPN65559:MPP65559 MZJ65559:MZL65559 NJF65559:NJH65559 NTB65559:NTD65559 OCX65559:OCZ65559 OMT65559:OMV65559 OWP65559:OWR65559 PGL65559:PGN65559 PQH65559:PQJ65559 QAD65559:QAF65559 QJZ65559:QKB65559 QTV65559:QTX65559 RDR65559:RDT65559 RNN65559:RNP65559 RXJ65559:RXL65559 SHF65559:SHH65559 SRB65559:SRD65559 TAX65559:TAZ65559 TKT65559:TKV65559 TUP65559:TUR65559 UEL65559:UEN65559 UOH65559:UOJ65559 UYD65559:UYF65559 VHZ65559:VIB65559 VRV65559:VRX65559 WBR65559:WBT65559 WLN65559:WLP65559 WVJ65559:WVL65559 IX131095:IZ131095 ST131095:SV131095 ACP131095:ACR131095 AML131095:AMN131095 AWH131095:AWJ131095 BGD131095:BGF131095 BPZ131095:BQB131095 BZV131095:BZX131095 CJR131095:CJT131095 CTN131095:CTP131095 DDJ131095:DDL131095 DNF131095:DNH131095 DXB131095:DXD131095 EGX131095:EGZ131095 EQT131095:EQV131095 FAP131095:FAR131095 FKL131095:FKN131095 FUH131095:FUJ131095 GED131095:GEF131095 GNZ131095:GOB131095 GXV131095:GXX131095 HHR131095:HHT131095 HRN131095:HRP131095 IBJ131095:IBL131095 ILF131095:ILH131095 IVB131095:IVD131095 JEX131095:JEZ131095 JOT131095:JOV131095 JYP131095:JYR131095 KIL131095:KIN131095 KSH131095:KSJ131095 LCD131095:LCF131095 LLZ131095:LMB131095 LVV131095:LVX131095 MFR131095:MFT131095 MPN131095:MPP131095 MZJ131095:MZL131095 NJF131095:NJH131095 NTB131095:NTD131095 OCX131095:OCZ131095 OMT131095:OMV131095 OWP131095:OWR131095 PGL131095:PGN131095 PQH131095:PQJ131095 QAD131095:QAF131095 QJZ131095:QKB131095 QTV131095:QTX131095 RDR131095:RDT131095 RNN131095:RNP131095 RXJ131095:RXL131095 SHF131095:SHH131095 SRB131095:SRD131095 TAX131095:TAZ131095 TKT131095:TKV131095 TUP131095:TUR131095 UEL131095:UEN131095 UOH131095:UOJ131095 UYD131095:UYF131095 VHZ131095:VIB131095 VRV131095:VRX131095 WBR131095:WBT131095 WLN131095:WLP131095 WVJ131095:WVL131095 IX196631:IZ196631 ST196631:SV196631 ACP196631:ACR196631 AML196631:AMN196631 AWH196631:AWJ196631 BGD196631:BGF196631 BPZ196631:BQB196631 BZV196631:BZX196631 CJR196631:CJT196631 CTN196631:CTP196631 DDJ196631:DDL196631 DNF196631:DNH196631 DXB196631:DXD196631 EGX196631:EGZ196631 EQT196631:EQV196631 FAP196631:FAR196631 FKL196631:FKN196631 FUH196631:FUJ196631 GED196631:GEF196631 GNZ196631:GOB196631 GXV196631:GXX196631 HHR196631:HHT196631 HRN196631:HRP196631 IBJ196631:IBL196631 ILF196631:ILH196631 IVB196631:IVD196631 JEX196631:JEZ196631 JOT196631:JOV196631 JYP196631:JYR196631 KIL196631:KIN196631 KSH196631:KSJ196631 LCD196631:LCF196631 LLZ196631:LMB196631 LVV196631:LVX196631 MFR196631:MFT196631 MPN196631:MPP196631 MZJ196631:MZL196631 NJF196631:NJH196631 NTB196631:NTD196631 OCX196631:OCZ196631 OMT196631:OMV196631 OWP196631:OWR196631 PGL196631:PGN196631 PQH196631:PQJ196631 QAD196631:QAF196631 QJZ196631:QKB196631 QTV196631:QTX196631 RDR196631:RDT196631 RNN196631:RNP196631 RXJ196631:RXL196631 SHF196631:SHH196631 SRB196631:SRD196631 TAX196631:TAZ196631 TKT196631:TKV196631 TUP196631:TUR196631 UEL196631:UEN196631 UOH196631:UOJ196631 UYD196631:UYF196631 VHZ196631:VIB196631 VRV196631:VRX196631 WBR196631:WBT196631 WLN196631:WLP196631 WVJ196631:WVL196631 IX262167:IZ262167 ST262167:SV262167 ACP262167:ACR262167 AML262167:AMN262167 AWH262167:AWJ262167 BGD262167:BGF262167 BPZ262167:BQB262167 BZV262167:BZX262167 CJR262167:CJT262167 CTN262167:CTP262167 DDJ262167:DDL262167 DNF262167:DNH262167 DXB262167:DXD262167 EGX262167:EGZ262167 EQT262167:EQV262167 FAP262167:FAR262167 FKL262167:FKN262167 FUH262167:FUJ262167 GED262167:GEF262167 GNZ262167:GOB262167 GXV262167:GXX262167 HHR262167:HHT262167 HRN262167:HRP262167 IBJ262167:IBL262167 ILF262167:ILH262167 IVB262167:IVD262167 JEX262167:JEZ262167 JOT262167:JOV262167 JYP262167:JYR262167 KIL262167:KIN262167 KSH262167:KSJ262167 LCD262167:LCF262167 LLZ262167:LMB262167 LVV262167:LVX262167 MFR262167:MFT262167 MPN262167:MPP262167 MZJ262167:MZL262167 NJF262167:NJH262167 NTB262167:NTD262167 OCX262167:OCZ262167 OMT262167:OMV262167 OWP262167:OWR262167 PGL262167:PGN262167 PQH262167:PQJ262167 QAD262167:QAF262167 QJZ262167:QKB262167 QTV262167:QTX262167 RDR262167:RDT262167 RNN262167:RNP262167 RXJ262167:RXL262167 SHF262167:SHH262167 SRB262167:SRD262167 TAX262167:TAZ262167 TKT262167:TKV262167 TUP262167:TUR262167 UEL262167:UEN262167 UOH262167:UOJ262167 UYD262167:UYF262167 VHZ262167:VIB262167 VRV262167:VRX262167 WBR262167:WBT262167 WLN262167:WLP262167 WVJ262167:WVL262167 IX327703:IZ327703 ST327703:SV327703 ACP327703:ACR327703 AML327703:AMN327703 AWH327703:AWJ327703 BGD327703:BGF327703 BPZ327703:BQB327703 BZV327703:BZX327703 CJR327703:CJT327703 CTN327703:CTP327703 DDJ327703:DDL327703 DNF327703:DNH327703 DXB327703:DXD327703 EGX327703:EGZ327703 EQT327703:EQV327703 FAP327703:FAR327703 FKL327703:FKN327703 FUH327703:FUJ327703 GED327703:GEF327703 GNZ327703:GOB327703 GXV327703:GXX327703 HHR327703:HHT327703 HRN327703:HRP327703 IBJ327703:IBL327703 ILF327703:ILH327703 IVB327703:IVD327703 JEX327703:JEZ327703 JOT327703:JOV327703 JYP327703:JYR327703 KIL327703:KIN327703 KSH327703:KSJ327703 LCD327703:LCF327703 LLZ327703:LMB327703 LVV327703:LVX327703 MFR327703:MFT327703 MPN327703:MPP327703 MZJ327703:MZL327703 NJF327703:NJH327703 NTB327703:NTD327703 OCX327703:OCZ327703 OMT327703:OMV327703 OWP327703:OWR327703 PGL327703:PGN327703 PQH327703:PQJ327703 QAD327703:QAF327703 QJZ327703:QKB327703 QTV327703:QTX327703 RDR327703:RDT327703 RNN327703:RNP327703 RXJ327703:RXL327703 SHF327703:SHH327703 SRB327703:SRD327703 TAX327703:TAZ327703 TKT327703:TKV327703 TUP327703:TUR327703 UEL327703:UEN327703 UOH327703:UOJ327703 UYD327703:UYF327703 VHZ327703:VIB327703 VRV327703:VRX327703 WBR327703:WBT327703 WLN327703:WLP327703 WVJ327703:WVL327703 IX393239:IZ393239 ST393239:SV393239 ACP393239:ACR393239 AML393239:AMN393239 AWH393239:AWJ393239 BGD393239:BGF393239 BPZ393239:BQB393239 BZV393239:BZX393239 CJR393239:CJT393239 CTN393239:CTP393239 DDJ393239:DDL393239 DNF393239:DNH393239 DXB393239:DXD393239 EGX393239:EGZ393239 EQT393239:EQV393239 FAP393239:FAR393239 FKL393239:FKN393239 FUH393239:FUJ393239 GED393239:GEF393239 GNZ393239:GOB393239 GXV393239:GXX393239 HHR393239:HHT393239 HRN393239:HRP393239 IBJ393239:IBL393239 ILF393239:ILH393239 IVB393239:IVD393239 JEX393239:JEZ393239 JOT393239:JOV393239 JYP393239:JYR393239 KIL393239:KIN393239 KSH393239:KSJ393239 LCD393239:LCF393239 LLZ393239:LMB393239 LVV393239:LVX393239 MFR393239:MFT393239 MPN393239:MPP393239 MZJ393239:MZL393239 NJF393239:NJH393239 NTB393239:NTD393239 OCX393239:OCZ393239 OMT393239:OMV393239 OWP393239:OWR393239 PGL393239:PGN393239 PQH393239:PQJ393239 QAD393239:QAF393239 QJZ393239:QKB393239 QTV393239:QTX393239 RDR393239:RDT393239 RNN393239:RNP393239 RXJ393239:RXL393239 SHF393239:SHH393239 SRB393239:SRD393239 TAX393239:TAZ393239 TKT393239:TKV393239 TUP393239:TUR393239 UEL393239:UEN393239 UOH393239:UOJ393239 UYD393239:UYF393239 VHZ393239:VIB393239 VRV393239:VRX393239 WBR393239:WBT393239 WLN393239:WLP393239 WVJ393239:WVL393239 IX458775:IZ458775 ST458775:SV458775 ACP458775:ACR458775 AML458775:AMN458775 AWH458775:AWJ458775 BGD458775:BGF458775 BPZ458775:BQB458775 BZV458775:BZX458775 CJR458775:CJT458775 CTN458775:CTP458775 DDJ458775:DDL458775 DNF458775:DNH458775 DXB458775:DXD458775 EGX458775:EGZ458775 EQT458775:EQV458775 FAP458775:FAR458775 FKL458775:FKN458775 FUH458775:FUJ458775 GED458775:GEF458775 GNZ458775:GOB458775 GXV458775:GXX458775 HHR458775:HHT458775 HRN458775:HRP458775 IBJ458775:IBL458775 ILF458775:ILH458775 IVB458775:IVD458775 JEX458775:JEZ458775 JOT458775:JOV458775 JYP458775:JYR458775 KIL458775:KIN458775 KSH458775:KSJ458775 LCD458775:LCF458775 LLZ458775:LMB458775 LVV458775:LVX458775 MFR458775:MFT458775 MPN458775:MPP458775 MZJ458775:MZL458775 NJF458775:NJH458775 NTB458775:NTD458775 OCX458775:OCZ458775 OMT458775:OMV458775 OWP458775:OWR458775 PGL458775:PGN458775 PQH458775:PQJ458775 QAD458775:QAF458775 QJZ458775:QKB458775 QTV458775:QTX458775 RDR458775:RDT458775 RNN458775:RNP458775 RXJ458775:RXL458775 SHF458775:SHH458775 SRB458775:SRD458775 TAX458775:TAZ458775 TKT458775:TKV458775 TUP458775:TUR458775 UEL458775:UEN458775 UOH458775:UOJ458775 UYD458775:UYF458775 VHZ458775:VIB458775 VRV458775:VRX458775 WBR458775:WBT458775 WLN458775:WLP458775 WVJ458775:WVL458775 IX524311:IZ524311 ST524311:SV524311 ACP524311:ACR524311 AML524311:AMN524311 AWH524311:AWJ524311 BGD524311:BGF524311 BPZ524311:BQB524311 BZV524311:BZX524311 CJR524311:CJT524311 CTN524311:CTP524311 DDJ524311:DDL524311 DNF524311:DNH524311 DXB524311:DXD524311 EGX524311:EGZ524311 EQT524311:EQV524311 FAP524311:FAR524311 FKL524311:FKN524311 FUH524311:FUJ524311 GED524311:GEF524311 GNZ524311:GOB524311 GXV524311:GXX524311 HHR524311:HHT524311 HRN524311:HRP524311 IBJ524311:IBL524311 ILF524311:ILH524311 IVB524311:IVD524311 JEX524311:JEZ524311 JOT524311:JOV524311 JYP524311:JYR524311 KIL524311:KIN524311 KSH524311:KSJ524311 LCD524311:LCF524311 LLZ524311:LMB524311 LVV524311:LVX524311 MFR524311:MFT524311 MPN524311:MPP524311 MZJ524311:MZL524311 NJF524311:NJH524311 NTB524311:NTD524311 OCX524311:OCZ524311 OMT524311:OMV524311 OWP524311:OWR524311 PGL524311:PGN524311 PQH524311:PQJ524311 QAD524311:QAF524311 QJZ524311:QKB524311 QTV524311:QTX524311 RDR524311:RDT524311 RNN524311:RNP524311 RXJ524311:RXL524311 SHF524311:SHH524311 SRB524311:SRD524311 TAX524311:TAZ524311 TKT524311:TKV524311 TUP524311:TUR524311 UEL524311:UEN524311 UOH524311:UOJ524311 UYD524311:UYF524311 VHZ524311:VIB524311 VRV524311:VRX524311 WBR524311:WBT524311 WLN524311:WLP524311 WVJ524311:WVL524311 IX589847:IZ589847 ST589847:SV589847 ACP589847:ACR589847 AML589847:AMN589847 AWH589847:AWJ589847 BGD589847:BGF589847 BPZ589847:BQB589847 BZV589847:BZX589847 CJR589847:CJT589847 CTN589847:CTP589847 DDJ589847:DDL589847 DNF589847:DNH589847 DXB589847:DXD589847 EGX589847:EGZ589847 EQT589847:EQV589847 FAP589847:FAR589847 FKL589847:FKN589847 FUH589847:FUJ589847 GED589847:GEF589847 GNZ589847:GOB589847 GXV589847:GXX589847 HHR589847:HHT589847 HRN589847:HRP589847 IBJ589847:IBL589847 ILF589847:ILH589847 IVB589847:IVD589847 JEX589847:JEZ589847 JOT589847:JOV589847 JYP589847:JYR589847 KIL589847:KIN589847 KSH589847:KSJ589847 LCD589847:LCF589847 LLZ589847:LMB589847 LVV589847:LVX589847 MFR589847:MFT589847 MPN589847:MPP589847 MZJ589847:MZL589847 NJF589847:NJH589847 NTB589847:NTD589847 OCX589847:OCZ589847 OMT589847:OMV589847 OWP589847:OWR589847 PGL589847:PGN589847 PQH589847:PQJ589847 QAD589847:QAF589847 QJZ589847:QKB589847 QTV589847:QTX589847 RDR589847:RDT589847 RNN589847:RNP589847 RXJ589847:RXL589847 SHF589847:SHH589847 SRB589847:SRD589847 TAX589847:TAZ589847 TKT589847:TKV589847 TUP589847:TUR589847 UEL589847:UEN589847 UOH589847:UOJ589847 UYD589847:UYF589847 VHZ589847:VIB589847 VRV589847:VRX589847 WBR589847:WBT589847 WLN589847:WLP589847 WVJ589847:WVL589847 IX655383:IZ655383 ST655383:SV655383 ACP655383:ACR655383 AML655383:AMN655383 AWH655383:AWJ655383 BGD655383:BGF655383 BPZ655383:BQB655383 BZV655383:BZX655383 CJR655383:CJT655383 CTN655383:CTP655383 DDJ655383:DDL655383 DNF655383:DNH655383 DXB655383:DXD655383 EGX655383:EGZ655383 EQT655383:EQV655383 FAP655383:FAR655383 FKL655383:FKN655383 FUH655383:FUJ655383 GED655383:GEF655383 GNZ655383:GOB655383 GXV655383:GXX655383 HHR655383:HHT655383 HRN655383:HRP655383 IBJ655383:IBL655383 ILF655383:ILH655383 IVB655383:IVD655383 JEX655383:JEZ655383 JOT655383:JOV655383 JYP655383:JYR655383 KIL655383:KIN655383 KSH655383:KSJ655383 LCD655383:LCF655383 LLZ655383:LMB655383 LVV655383:LVX655383 MFR655383:MFT655383 MPN655383:MPP655383 MZJ655383:MZL655383 NJF655383:NJH655383 NTB655383:NTD655383 OCX655383:OCZ655383 OMT655383:OMV655383 OWP655383:OWR655383 PGL655383:PGN655383 PQH655383:PQJ655383 QAD655383:QAF655383 QJZ655383:QKB655383 QTV655383:QTX655383 RDR655383:RDT655383 RNN655383:RNP655383 RXJ655383:RXL655383 SHF655383:SHH655383 SRB655383:SRD655383 TAX655383:TAZ655383 TKT655383:TKV655383 TUP655383:TUR655383 UEL655383:UEN655383 UOH655383:UOJ655383 UYD655383:UYF655383 VHZ655383:VIB655383 VRV655383:VRX655383 WBR655383:WBT655383 WLN655383:WLP655383 WVJ655383:WVL655383 IX720919:IZ720919 ST720919:SV720919 ACP720919:ACR720919 AML720919:AMN720919 AWH720919:AWJ720919 BGD720919:BGF720919 BPZ720919:BQB720919 BZV720919:BZX720919 CJR720919:CJT720919 CTN720919:CTP720919 DDJ720919:DDL720919 DNF720919:DNH720919 DXB720919:DXD720919 EGX720919:EGZ720919 EQT720919:EQV720919 FAP720919:FAR720919 FKL720919:FKN720919 FUH720919:FUJ720919 GED720919:GEF720919 GNZ720919:GOB720919 GXV720919:GXX720919 HHR720919:HHT720919 HRN720919:HRP720919 IBJ720919:IBL720919 ILF720919:ILH720919 IVB720919:IVD720919 JEX720919:JEZ720919 JOT720919:JOV720919 JYP720919:JYR720919 KIL720919:KIN720919 KSH720919:KSJ720919 LCD720919:LCF720919 LLZ720919:LMB720919 LVV720919:LVX720919 MFR720919:MFT720919 MPN720919:MPP720919 MZJ720919:MZL720919 NJF720919:NJH720919 NTB720919:NTD720919 OCX720919:OCZ720919 OMT720919:OMV720919 OWP720919:OWR720919 PGL720919:PGN720919 PQH720919:PQJ720919 QAD720919:QAF720919 QJZ720919:QKB720919 QTV720919:QTX720919 RDR720919:RDT720919 RNN720919:RNP720919 RXJ720919:RXL720919 SHF720919:SHH720919 SRB720919:SRD720919 TAX720919:TAZ720919 TKT720919:TKV720919 TUP720919:TUR720919 UEL720919:UEN720919 UOH720919:UOJ720919 UYD720919:UYF720919 VHZ720919:VIB720919 VRV720919:VRX720919 WBR720919:WBT720919 WLN720919:WLP720919 WVJ720919:WVL720919 IX786455:IZ786455 ST786455:SV786455 ACP786455:ACR786455 AML786455:AMN786455 AWH786455:AWJ786455 BGD786455:BGF786455 BPZ786455:BQB786455 BZV786455:BZX786455 CJR786455:CJT786455 CTN786455:CTP786455 DDJ786455:DDL786455 DNF786455:DNH786455 DXB786455:DXD786455 EGX786455:EGZ786455 EQT786455:EQV786455 FAP786455:FAR786455 FKL786455:FKN786455 FUH786455:FUJ786455 GED786455:GEF786455 GNZ786455:GOB786455 GXV786455:GXX786455 HHR786455:HHT786455 HRN786455:HRP786455 IBJ786455:IBL786455 ILF786455:ILH786455 IVB786455:IVD786455 JEX786455:JEZ786455 JOT786455:JOV786455 JYP786455:JYR786455 KIL786455:KIN786455 KSH786455:KSJ786455 LCD786455:LCF786455 LLZ786455:LMB786455 LVV786455:LVX786455 MFR786455:MFT786455 MPN786455:MPP786455 MZJ786455:MZL786455 NJF786455:NJH786455 NTB786455:NTD786455 OCX786455:OCZ786455 OMT786455:OMV786455 OWP786455:OWR786455 PGL786455:PGN786455 PQH786455:PQJ786455 QAD786455:QAF786455 QJZ786455:QKB786455 QTV786455:QTX786455 RDR786455:RDT786455 RNN786455:RNP786455 RXJ786455:RXL786455 SHF786455:SHH786455 SRB786455:SRD786455 TAX786455:TAZ786455 TKT786455:TKV786455 TUP786455:TUR786455 UEL786455:UEN786455 UOH786455:UOJ786455 UYD786455:UYF786455 VHZ786455:VIB786455 VRV786455:VRX786455 WBR786455:WBT786455 WLN786455:WLP786455 WVJ786455:WVL786455 IX851991:IZ851991 ST851991:SV851991 ACP851991:ACR851991 AML851991:AMN851991 AWH851991:AWJ851991 BGD851991:BGF851991 BPZ851991:BQB851991 BZV851991:BZX851991 CJR851991:CJT851991 CTN851991:CTP851991 DDJ851991:DDL851991 DNF851991:DNH851991 DXB851991:DXD851991 EGX851991:EGZ851991 EQT851991:EQV851991 FAP851991:FAR851991 FKL851991:FKN851991 FUH851991:FUJ851991 GED851991:GEF851991 GNZ851991:GOB851991 GXV851991:GXX851991 HHR851991:HHT851991 HRN851991:HRP851991 IBJ851991:IBL851991 ILF851991:ILH851991 IVB851991:IVD851991 JEX851991:JEZ851991 JOT851991:JOV851991 JYP851991:JYR851991 KIL851991:KIN851991 KSH851991:KSJ851991 LCD851991:LCF851991 LLZ851991:LMB851991 LVV851991:LVX851991 MFR851991:MFT851991 MPN851991:MPP851991 MZJ851991:MZL851991 NJF851991:NJH851991 NTB851991:NTD851991 OCX851991:OCZ851991 OMT851991:OMV851991 OWP851991:OWR851991 PGL851991:PGN851991 PQH851991:PQJ851991 QAD851991:QAF851991 QJZ851991:QKB851991 QTV851991:QTX851991 RDR851991:RDT851991 RNN851991:RNP851991 RXJ851991:RXL851991 SHF851991:SHH851991 SRB851991:SRD851991 TAX851991:TAZ851991 TKT851991:TKV851991 TUP851991:TUR851991 UEL851991:UEN851991 UOH851991:UOJ851991 UYD851991:UYF851991 VHZ851991:VIB851991 VRV851991:VRX851991 WBR851991:WBT851991 WLN851991:WLP851991 WVJ851991:WVL851991 IX917527:IZ917527 ST917527:SV917527 ACP917527:ACR917527 AML917527:AMN917527 AWH917527:AWJ917527 BGD917527:BGF917527 BPZ917527:BQB917527 BZV917527:BZX917527 CJR917527:CJT917527 CTN917527:CTP917527 DDJ917527:DDL917527 DNF917527:DNH917527 DXB917527:DXD917527 EGX917527:EGZ917527 EQT917527:EQV917527 FAP917527:FAR917527 FKL917527:FKN917527 FUH917527:FUJ917527 GED917527:GEF917527 GNZ917527:GOB917527 GXV917527:GXX917527 HHR917527:HHT917527 HRN917527:HRP917527 IBJ917527:IBL917527 ILF917527:ILH917527 IVB917527:IVD917527 JEX917527:JEZ917527 JOT917527:JOV917527 JYP917527:JYR917527 KIL917527:KIN917527 KSH917527:KSJ917527 LCD917527:LCF917527 LLZ917527:LMB917527 LVV917527:LVX917527 MFR917527:MFT917527 MPN917527:MPP917527 MZJ917527:MZL917527 NJF917527:NJH917527 NTB917527:NTD917527 OCX917527:OCZ917527 OMT917527:OMV917527 OWP917527:OWR917527 PGL917527:PGN917527 PQH917527:PQJ917527 QAD917527:QAF917527 QJZ917527:QKB917527 QTV917527:QTX917527 RDR917527:RDT917527 RNN917527:RNP917527 RXJ917527:RXL917527 SHF917527:SHH917527 SRB917527:SRD917527 TAX917527:TAZ917527 TKT917527:TKV917527 TUP917527:TUR917527 UEL917527:UEN917527 UOH917527:UOJ917527 UYD917527:UYF917527 VHZ917527:VIB917527 VRV917527:VRX917527 WBR917527:WBT917527 WLN917527:WLP917527 WVJ917527:WVL917527 IX983063:IZ983063 ST983063:SV983063 ACP983063:ACR983063 AML983063:AMN983063 AWH983063:AWJ983063 BGD983063:BGF983063 BPZ983063:BQB983063 BZV983063:BZX983063 CJR983063:CJT983063 CTN983063:CTP983063 DDJ983063:DDL983063 DNF983063:DNH983063 DXB983063:DXD983063 EGX983063:EGZ983063 EQT983063:EQV983063 FAP983063:FAR983063 FKL983063:FKN983063 FUH983063:FUJ983063 GED983063:GEF983063 GNZ983063:GOB983063 GXV983063:GXX983063 HHR983063:HHT983063 HRN983063:HRP983063 IBJ983063:IBL983063 ILF983063:ILH983063 IVB983063:IVD983063 JEX983063:JEZ983063 JOT983063:JOV983063 JYP983063:JYR983063 KIL983063:KIN983063 KSH983063:KSJ983063 LCD983063:LCF983063 LLZ983063:LMB983063 LVV983063:LVX983063 MFR983063:MFT983063 MPN983063:MPP983063 MZJ983063:MZL983063 NJF983063:NJH983063 NTB983063:NTD983063 OCX983063:OCZ983063 OMT983063:OMV983063 OWP983063:OWR983063 PGL983063:PGN983063 PQH983063:PQJ983063 QAD983063:QAF983063 QJZ983063:QKB983063 QTV983063:QTX983063 RDR983063:RDT983063 RNN983063:RNP983063 RXJ983063:RXL983063 SHF983063:SHH983063 SRB983063:SRD983063 TAX983063:TAZ983063 TKT983063:TKV983063 TUP983063:TUR983063 UEL983063:UEN983063 UOH983063:UOJ983063 UYD983063:UYF983063 VHZ983063:VIB983063 VRV983063:VRX983063 WBR983063:WBT983063 WLN983063:WLP983063 WVJ983063:WVL983063 G131095 G196631 G262167 G327703 G393239 G458775 G524311 G589847 G655383 G720919 G786455 G851991 G917527 G983063 G65559">
      <formula1>(0.07*G33)/1</formula1>
    </dataValidation>
    <dataValidation type="decimal" operator="equal" allowBlank="1" showInputMessage="1" showErrorMessage="1" promptTitle="Tähelepanu!" prompt="Kogusumma peab olema võrdne projekti kogukuludega." sqref="B41:B42">
      <formula1>G77</formula1>
    </dataValidation>
    <dataValidation operator="equal" allowBlank="1" showErrorMessage="1" promptTitle="Tähelepanu!" prompt="AMIF tulu peab võrduma AMIF kuluga." sqref="B11"/>
    <dataValidation type="list" allowBlank="1" showInputMessage="1" showErrorMessage="1" promptTitle="Tähelepanu!" prompt="Vali nimekirjast projekti valdkond!" sqref="B8">
      <formula1>Valdkond</formula1>
    </dataValidation>
    <dataValidation type="list" allowBlank="1" showInputMessage="1" showErrorMessage="1" errorTitle="Tähelepanu!" error="Vali ühik nimekirjast" promptTitle="Tähelepanu!" prompt="Vali ühik nimekirjast" sqref="D47:D49 D51:D54 D56:D59 D61:D67">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69">
      <formula1>ROUND(G68*7%,2)</formula1>
    </dataValidation>
    <dataValidation type="decimal" allowBlank="1" showInputMessage="1" showErrorMessage="1" errorTitle="Tähelepanu!" error="AMIF toetuse osakaal ei saa olla suurem kui 75%" promptTitle="Tähelepanu!" prompt="AMIF toetuse osakaal ei saa olla suurem kui 75%" sqref="D12">
      <formula1>0</formula1>
      <formula2>75</formula2>
    </dataValidation>
    <dataValidation type="decimal" operator="equal" allowBlank="1" showInputMessage="1" showErrorMessage="1" errorTitle="Tähelepanu!" error="Tervik peab olema 100%" promptTitle="Tähelepanu!" prompt="Osakaalude summa peab olema 100%" sqref="D17">
      <formula1>100</formula1>
    </dataValidation>
    <dataValidation type="decimal" operator="equal" allowBlank="1" showInputMessage="1" showErrorMessage="1" sqref="C17">
      <formula1>C28</formula1>
    </dataValidation>
    <dataValidation type="custom" allowBlank="1" showInputMessage="1" showErrorMessage="1" sqref="D13">
      <formula1>IF(SUM(D12:D16)&gt;100," ",100-(D12+D14+D15+D16))</formula1>
    </dataValidation>
    <dataValidation type="decimal" operator="equal" allowBlank="1" showInputMessage="1" showErrorMessage="1" promptTitle="Tähelepanu!" prompt="Kogusumma peab olema võrdne projekti kogukuludega." sqref="B35">
      <formula1>G70</formula1>
    </dataValidation>
  </dataValidations>
  <pageMargins left="0.7" right="0.7" top="0.75" bottom="0.75" header="0.3" footer="0.3"/>
  <ignoredErrors>
    <ignoredError sqref="C15:C17 D17 B35 G70" unlockedFormula="1"/>
  </ignoredErrors>
  <drawing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64"/>
  <sheetViews>
    <sheetView tabSelected="1" topLeftCell="A8" zoomScale="125" zoomScaleNormal="125" zoomScalePageLayoutView="125" workbookViewId="0">
      <selection activeCell="D23" sqref="D23"/>
    </sheetView>
  </sheetViews>
  <sheetFormatPr baseColWidth="10" defaultRowHeight="14" x14ac:dyDescent="0"/>
  <cols>
    <col min="1" max="1" width="2.33203125" customWidth="1"/>
    <col min="2" max="2" width="6.33203125" customWidth="1"/>
    <col min="3" max="3" width="27.83203125" customWidth="1"/>
    <col min="4" max="4" width="14.33203125" customWidth="1"/>
    <col min="5" max="5" width="103.5" customWidth="1"/>
    <col min="6" max="7" width="4" customWidth="1"/>
    <col min="8" max="8" width="5.1640625" customWidth="1"/>
  </cols>
  <sheetData>
    <row r="1" spans="2:5" ht="20" customHeight="1">
      <c r="B1" t="s">
        <v>1419</v>
      </c>
    </row>
    <row r="2" spans="2:5" ht="29" customHeight="1"/>
    <row r="3" spans="2:5" ht="29" customHeight="1">
      <c r="B3" s="191" t="s">
        <v>2</v>
      </c>
      <c r="C3" s="191" t="s">
        <v>1417</v>
      </c>
      <c r="D3" s="191" t="s">
        <v>1418</v>
      </c>
      <c r="E3" s="191" t="s">
        <v>1311</v>
      </c>
    </row>
    <row r="4" spans="2:5" ht="29" customHeight="1">
      <c r="B4" s="191">
        <v>1</v>
      </c>
      <c r="C4" s="191">
        <v>2</v>
      </c>
      <c r="D4" s="191">
        <v>3</v>
      </c>
      <c r="E4" s="191"/>
    </row>
    <row r="5" spans="2:5" ht="29" customHeight="1">
      <c r="B5" s="190">
        <v>1</v>
      </c>
      <c r="C5" s="190" t="s">
        <v>1312</v>
      </c>
      <c r="D5" s="190">
        <f>D6+D7+D22+D28</f>
        <v>53368.02</v>
      </c>
      <c r="E5" s="191"/>
    </row>
    <row r="6" spans="2:5" ht="29" customHeight="1">
      <c r="B6" s="190" t="s">
        <v>1313</v>
      </c>
      <c r="C6" s="190" t="s">
        <v>1314</v>
      </c>
      <c r="D6" s="190">
        <f>9*805</f>
        <v>7245</v>
      </c>
      <c r="E6" s="192" t="s">
        <v>1391</v>
      </c>
    </row>
    <row r="7" spans="2:5" ht="29" customHeight="1">
      <c r="B7" s="190" t="s">
        <v>1315</v>
      </c>
      <c r="C7" s="190" t="s">
        <v>1316</v>
      </c>
      <c r="D7" s="190">
        <f>SUM(D8:D21)</f>
        <v>28954.42</v>
      </c>
      <c r="E7" s="191"/>
    </row>
    <row r="8" spans="2:5" ht="29" customHeight="1">
      <c r="B8" s="191" t="s">
        <v>1317</v>
      </c>
      <c r="C8" s="191" t="s">
        <v>1318</v>
      </c>
      <c r="D8" s="191">
        <f>2*41*65</f>
        <v>5330</v>
      </c>
      <c r="E8" s="192" t="s">
        <v>1392</v>
      </c>
    </row>
    <row r="9" spans="2:5" ht="29" customHeight="1">
      <c r="B9" s="191" t="s">
        <v>1319</v>
      </c>
      <c r="C9" s="191" t="s">
        <v>1320</v>
      </c>
      <c r="D9" s="191">
        <f>2*20*44</f>
        <v>1760</v>
      </c>
      <c r="E9" s="192" t="s">
        <v>1393</v>
      </c>
    </row>
    <row r="10" spans="2:5" ht="29" customHeight="1">
      <c r="B10" s="191" t="s">
        <v>1321</v>
      </c>
      <c r="C10" s="191" t="s">
        <v>1367</v>
      </c>
      <c r="D10" s="191">
        <f>2*16*65</f>
        <v>2080</v>
      </c>
      <c r="E10" s="192" t="s">
        <v>1368</v>
      </c>
    </row>
    <row r="11" spans="2:5" ht="29" customHeight="1">
      <c r="B11" s="191" t="s">
        <v>1322</v>
      </c>
      <c r="C11" s="191" t="s">
        <v>1323</v>
      </c>
      <c r="D11" s="191">
        <f>2*30*65</f>
        <v>3900</v>
      </c>
      <c r="E11" s="192" t="s">
        <v>1394</v>
      </c>
    </row>
    <row r="12" spans="2:5" ht="29" customHeight="1">
      <c r="B12" s="191" t="s">
        <v>1324</v>
      </c>
      <c r="C12" s="191" t="s">
        <v>1325</v>
      </c>
      <c r="D12" s="191">
        <f>2*19*65</f>
        <v>2470</v>
      </c>
      <c r="E12" s="192" t="s">
        <v>1395</v>
      </c>
    </row>
    <row r="13" spans="2:5" ht="29" customHeight="1">
      <c r="B13" s="191" t="s">
        <v>1326</v>
      </c>
      <c r="C13" s="191" t="s">
        <v>1327</v>
      </c>
      <c r="D13" s="191">
        <f>2*65*16</f>
        <v>2080</v>
      </c>
      <c r="E13" s="192" t="s">
        <v>1396</v>
      </c>
    </row>
    <row r="14" spans="2:5" ht="29" customHeight="1">
      <c r="B14" s="191" t="s">
        <v>1328</v>
      </c>
      <c r="C14" s="191" t="s">
        <v>1329</v>
      </c>
      <c r="D14" s="191">
        <f>2*20*80</f>
        <v>3200</v>
      </c>
      <c r="E14" s="192" t="s">
        <v>1397</v>
      </c>
    </row>
    <row r="15" spans="2:5" ht="29" customHeight="1">
      <c r="B15" s="191" t="s">
        <v>1330</v>
      </c>
      <c r="C15" s="191" t="s">
        <v>1331</v>
      </c>
      <c r="D15" s="191">
        <f>20*2*35</f>
        <v>1400</v>
      </c>
      <c r="E15" s="192" t="s">
        <v>1355</v>
      </c>
    </row>
    <row r="16" spans="2:5" ht="29" customHeight="1">
      <c r="B16" s="191" t="s">
        <v>1332</v>
      </c>
      <c r="C16" s="191" t="s">
        <v>1333</v>
      </c>
      <c r="D16" s="191">
        <f>14*16</f>
        <v>224</v>
      </c>
      <c r="E16" s="192" t="s">
        <v>1398</v>
      </c>
    </row>
    <row r="17" spans="2:10" ht="29" customHeight="1">
      <c r="B17" s="191" t="s">
        <v>1334</v>
      </c>
      <c r="C17" s="191" t="s">
        <v>1335</v>
      </c>
      <c r="D17" s="191">
        <f>14*17*4</f>
        <v>952</v>
      </c>
      <c r="E17" s="192" t="s">
        <v>1399</v>
      </c>
    </row>
    <row r="18" spans="2:10" ht="29" customHeight="1">
      <c r="B18" s="191" t="s">
        <v>1336</v>
      </c>
      <c r="C18" s="191" t="s">
        <v>1337</v>
      </c>
      <c r="D18" s="191">
        <f>2*24*30</f>
        <v>1440</v>
      </c>
      <c r="E18" s="194" t="s">
        <v>1400</v>
      </c>
    </row>
    <row r="19" spans="2:10" ht="29" customHeight="1">
      <c r="B19" s="191" t="s">
        <v>1338</v>
      </c>
      <c r="C19" s="191" t="s">
        <v>1339</v>
      </c>
      <c r="D19" s="191">
        <f>0.11*17*25*14</f>
        <v>654.5</v>
      </c>
      <c r="E19" s="192" t="s">
        <v>1401</v>
      </c>
    </row>
    <row r="20" spans="2:10" ht="29" customHeight="1">
      <c r="B20" s="191" t="s">
        <v>1340</v>
      </c>
      <c r="C20" s="191" t="s">
        <v>1341</v>
      </c>
      <c r="D20" s="191">
        <f>14*17*3.84</f>
        <v>913.92</v>
      </c>
      <c r="E20" s="192" t="s">
        <v>1402</v>
      </c>
    </row>
    <row r="21" spans="2:10" ht="29" customHeight="1">
      <c r="B21" s="191" t="s">
        <v>1342</v>
      </c>
      <c r="C21" s="191" t="s">
        <v>1343</v>
      </c>
      <c r="D21" s="191">
        <f>15*10*17</f>
        <v>2550</v>
      </c>
      <c r="E21" s="192" t="s">
        <v>1403</v>
      </c>
    </row>
    <row r="22" spans="2:10" ht="29" customHeight="1">
      <c r="B22" s="190" t="s">
        <v>1344</v>
      </c>
      <c r="C22" s="190" t="s">
        <v>1345</v>
      </c>
      <c r="D22" s="190">
        <f>SUM(D23:D27)</f>
        <v>10625</v>
      </c>
      <c r="E22" s="190"/>
    </row>
    <row r="23" spans="2:10" ht="29" customHeight="1">
      <c r="B23" s="191" t="s">
        <v>1346</v>
      </c>
      <c r="C23" s="191" t="s">
        <v>1347</v>
      </c>
      <c r="D23" s="191">
        <f>2*30*20</f>
        <v>1200</v>
      </c>
      <c r="E23" s="192" t="s">
        <v>1404</v>
      </c>
    </row>
    <row r="24" spans="2:10" ht="29" customHeight="1">
      <c r="B24" s="191" t="s">
        <v>1348</v>
      </c>
      <c r="C24" s="191" t="s">
        <v>1349</v>
      </c>
      <c r="D24" s="193">
        <f>2*30*10</f>
        <v>600</v>
      </c>
      <c r="E24" s="192" t="s">
        <v>1405</v>
      </c>
      <c r="H24" s="189"/>
      <c r="I24" s="189"/>
      <c r="J24" s="189"/>
    </row>
    <row r="25" spans="2:10" ht="29" customHeight="1">
      <c r="B25" s="191" t="s">
        <v>1350</v>
      </c>
      <c r="C25" s="191" t="s">
        <v>1351</v>
      </c>
      <c r="D25" s="191">
        <f>0.11*25*10*10</f>
        <v>275</v>
      </c>
      <c r="E25" s="192" t="s">
        <v>1448</v>
      </c>
      <c r="H25" s="189"/>
      <c r="I25" s="189"/>
      <c r="J25" s="189"/>
    </row>
    <row r="26" spans="2:10" ht="29" customHeight="1">
      <c r="B26" s="191" t="s">
        <v>1352</v>
      </c>
      <c r="C26" s="191" t="s">
        <v>1353</v>
      </c>
      <c r="D26" s="191">
        <f>12*15*10</f>
        <v>1800</v>
      </c>
      <c r="E26" s="192" t="s">
        <v>1406</v>
      </c>
      <c r="H26" s="189"/>
      <c r="I26" s="189"/>
      <c r="J26" s="189"/>
    </row>
    <row r="27" spans="2:10" ht="29" customHeight="1">
      <c r="B27" s="191" t="s">
        <v>1324</v>
      </c>
      <c r="C27" s="191" t="s">
        <v>1354</v>
      </c>
      <c r="D27" s="191">
        <f>150*45</f>
        <v>6750</v>
      </c>
      <c r="E27" s="192" t="s">
        <v>1369</v>
      </c>
      <c r="H27" s="189"/>
      <c r="I27" s="189"/>
      <c r="J27" s="189"/>
    </row>
    <row r="28" spans="2:10" ht="29" customHeight="1">
      <c r="B28" s="190" t="s">
        <v>1381</v>
      </c>
      <c r="C28" s="190" t="s">
        <v>1383</v>
      </c>
      <c r="D28" s="190">
        <f>SUM(D29:D32)</f>
        <v>6543.6</v>
      </c>
      <c r="E28" s="191"/>
    </row>
    <row r="29" spans="2:10" ht="29" customHeight="1">
      <c r="B29" s="191"/>
      <c r="C29" s="279" t="s">
        <v>1377</v>
      </c>
      <c r="D29" s="191">
        <f>8*519</f>
        <v>4152</v>
      </c>
      <c r="E29" s="280" t="s">
        <v>1407</v>
      </c>
    </row>
    <row r="30" spans="2:10" ht="29" customHeight="1">
      <c r="B30" s="191"/>
      <c r="C30" s="279" t="s">
        <v>1378</v>
      </c>
      <c r="D30" s="191">
        <f>0.11*25*8*30</f>
        <v>660</v>
      </c>
      <c r="E30" s="280" t="s">
        <v>1408</v>
      </c>
    </row>
    <row r="31" spans="2:10" ht="29" customHeight="1">
      <c r="B31" s="191"/>
      <c r="C31" s="279" t="s">
        <v>1379</v>
      </c>
      <c r="D31" s="191">
        <f>8*30*3.84</f>
        <v>921.59999999999991</v>
      </c>
      <c r="E31" s="280" t="s">
        <v>1384</v>
      </c>
    </row>
    <row r="32" spans="2:10" ht="29" customHeight="1">
      <c r="B32" s="191"/>
      <c r="C32" s="279" t="s">
        <v>1380</v>
      </c>
      <c r="D32" s="191">
        <f>3*18*15</f>
        <v>810</v>
      </c>
      <c r="E32" s="280" t="s">
        <v>1382</v>
      </c>
    </row>
    <row r="33" spans="2:5" ht="29" customHeight="1">
      <c r="B33" s="49" t="s">
        <v>1436</v>
      </c>
      <c r="C33" s="307" t="s">
        <v>1449</v>
      </c>
    </row>
    <row r="34" spans="2:5" ht="29" customHeight="1">
      <c r="C34" s="191" t="s">
        <v>1450</v>
      </c>
      <c r="D34" s="193">
        <f>470*35</f>
        <v>16450</v>
      </c>
      <c r="E34" s="194" t="s">
        <v>1413</v>
      </c>
    </row>
    <row r="35" spans="2:5" ht="29" customHeight="1"/>
    <row r="36" spans="2:5" ht="29" customHeight="1"/>
    <row r="37" spans="2:5" ht="20" customHeight="1"/>
    <row r="38" spans="2:5" ht="20" customHeight="1"/>
    <row r="39" spans="2:5" ht="20" customHeight="1"/>
    <row r="40" spans="2:5" ht="20" customHeight="1"/>
    <row r="41" spans="2:5" ht="20" customHeight="1"/>
    <row r="42" spans="2:5" ht="20" customHeight="1"/>
    <row r="43" spans="2:5" ht="20" customHeight="1"/>
    <row r="44" spans="2:5" ht="20" customHeight="1"/>
    <row r="45" spans="2:5" ht="20" customHeight="1"/>
    <row r="46" spans="2:5" ht="20" customHeight="1"/>
    <row r="47" spans="2:5" ht="20" customHeight="1"/>
    <row r="48" spans="2:5" ht="20" customHeight="1"/>
    <row r="49" ht="20" customHeight="1"/>
    <row r="50" ht="20" customHeight="1"/>
    <row r="51" ht="20" customHeight="1"/>
    <row r="52" ht="20" customHeight="1"/>
    <row r="53" ht="20" customHeight="1"/>
    <row r="54" ht="20" customHeight="1"/>
    <row r="55" ht="20" customHeight="1"/>
    <row r="56" ht="20" customHeight="1"/>
    <row r="57" ht="20" customHeight="1"/>
    <row r="58" ht="20" customHeight="1"/>
    <row r="59" ht="20" customHeight="1"/>
    <row r="60" ht="20" customHeight="1"/>
    <row r="61" ht="20" customHeight="1"/>
    <row r="62" ht="20" customHeight="1"/>
    <row r="63" ht="20" customHeight="1"/>
    <row r="64" ht="20" customHeight="1"/>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opLeftCell="A14" zoomScale="125" zoomScaleNormal="125" zoomScalePageLayoutView="125" workbookViewId="0">
      <selection activeCell="E9" sqref="E9"/>
    </sheetView>
  </sheetViews>
  <sheetFormatPr baseColWidth="10" defaultRowHeight="14" x14ac:dyDescent="0"/>
  <cols>
    <col min="1" max="1" width="2.33203125" customWidth="1"/>
    <col min="2" max="2" width="9.1640625" customWidth="1"/>
    <col min="3" max="3" width="29.83203125" customWidth="1"/>
    <col min="5" max="5" width="103.1640625" customWidth="1"/>
    <col min="6" max="7" width="3.83203125" customWidth="1"/>
    <col min="8" max="8" width="4.33203125" customWidth="1"/>
  </cols>
  <sheetData>
    <row r="1" spans="1:5">
      <c r="A1" s="13"/>
      <c r="B1" s="13" t="s">
        <v>1420</v>
      </c>
      <c r="C1" s="13"/>
      <c r="D1" s="13"/>
      <c r="E1" s="13"/>
    </row>
    <row r="2" spans="1:5">
      <c r="A2" s="13"/>
      <c r="B2" s="13"/>
      <c r="C2" s="13"/>
      <c r="D2" s="13"/>
      <c r="E2" s="13"/>
    </row>
    <row r="3" spans="1:5">
      <c r="A3" s="13"/>
      <c r="B3" s="191" t="s">
        <v>2</v>
      </c>
      <c r="C3" s="191" t="s">
        <v>1417</v>
      </c>
      <c r="D3" s="191" t="s">
        <v>1418</v>
      </c>
      <c r="E3" s="191" t="s">
        <v>1311</v>
      </c>
    </row>
    <row r="4" spans="1:5">
      <c r="A4" s="13"/>
      <c r="B4" s="191">
        <v>1</v>
      </c>
      <c r="C4" s="191"/>
      <c r="D4" s="191"/>
      <c r="E4" s="191"/>
    </row>
    <row r="5" spans="1:5">
      <c r="A5" s="13"/>
      <c r="B5" s="190">
        <v>1</v>
      </c>
      <c r="C5" s="190" t="s">
        <v>1312</v>
      </c>
      <c r="D5" s="190">
        <f>D6+D7+D14+D16</f>
        <v>25743.98</v>
      </c>
      <c r="E5" s="191"/>
    </row>
    <row r="6" spans="1:5" ht="33" customHeight="1">
      <c r="A6" s="13"/>
      <c r="B6" s="190" t="s">
        <v>1313</v>
      </c>
      <c r="C6" s="190" t="s">
        <v>1314</v>
      </c>
      <c r="D6" s="190">
        <f>9*650.5</f>
        <v>5854.5</v>
      </c>
      <c r="E6" s="192" t="s">
        <v>1431</v>
      </c>
    </row>
    <row r="7" spans="1:5" ht="33" customHeight="1">
      <c r="A7" s="13"/>
      <c r="B7" s="190" t="s">
        <v>1315</v>
      </c>
      <c r="C7" s="190" t="s">
        <v>1430</v>
      </c>
      <c r="D7" s="190">
        <f>SUM(D8:D13)</f>
        <v>14399.48</v>
      </c>
      <c r="E7" s="191"/>
    </row>
    <row r="8" spans="1:5" ht="33" customHeight="1">
      <c r="A8" s="189"/>
      <c r="B8" s="193" t="s">
        <v>1317</v>
      </c>
      <c r="C8" s="193" t="s">
        <v>1364</v>
      </c>
      <c r="D8" s="193">
        <f>2*40*82</f>
        <v>6560</v>
      </c>
      <c r="E8" s="194" t="s">
        <v>1409</v>
      </c>
    </row>
    <row r="9" spans="1:5" ht="33" customHeight="1">
      <c r="A9" s="189"/>
      <c r="B9" s="193" t="s">
        <v>1328</v>
      </c>
      <c r="C9" s="193" t="s">
        <v>1329</v>
      </c>
      <c r="D9" s="193">
        <f>2*20*40</f>
        <v>1600</v>
      </c>
      <c r="E9" s="194" t="s">
        <v>1410</v>
      </c>
    </row>
    <row r="10" spans="1:5" ht="33" customHeight="1">
      <c r="A10" s="189"/>
      <c r="B10" s="193" t="s">
        <v>1332</v>
      </c>
      <c r="C10" s="193" t="s">
        <v>1333</v>
      </c>
      <c r="D10" s="193">
        <f>979.74*2</f>
        <v>1959.48</v>
      </c>
      <c r="E10" s="194" t="s">
        <v>1451</v>
      </c>
    </row>
    <row r="11" spans="1:5" ht="33" customHeight="1">
      <c r="A11" s="189"/>
      <c r="B11" s="193" t="s">
        <v>1336</v>
      </c>
      <c r="C11" s="193" t="s">
        <v>1337</v>
      </c>
      <c r="D11" s="193">
        <f>2*26*30</f>
        <v>1560</v>
      </c>
      <c r="E11" s="194" t="s">
        <v>1411</v>
      </c>
    </row>
    <row r="12" spans="1:5" ht="33" customHeight="1">
      <c r="A12" s="189"/>
      <c r="B12" s="193" t="s">
        <v>1338</v>
      </c>
      <c r="C12" s="193" t="s">
        <v>1339</v>
      </c>
      <c r="D12" s="193">
        <f>0.11*20*25*17</f>
        <v>935.00000000000011</v>
      </c>
      <c r="E12" s="194" t="s">
        <v>1425</v>
      </c>
    </row>
    <row r="13" spans="1:5" ht="33" customHeight="1">
      <c r="A13" s="189"/>
      <c r="B13" s="193" t="s">
        <v>1342</v>
      </c>
      <c r="C13" s="193" t="s">
        <v>1343</v>
      </c>
      <c r="D13" s="193">
        <f>7*17*15</f>
        <v>1785</v>
      </c>
      <c r="E13" s="194" t="s">
        <v>1412</v>
      </c>
    </row>
    <row r="14" spans="1:5" ht="33" customHeight="1">
      <c r="A14" s="13"/>
      <c r="B14" s="190" t="s">
        <v>1344</v>
      </c>
      <c r="C14" s="190" t="s">
        <v>1432</v>
      </c>
      <c r="D14" s="190">
        <f>SUM(D15)</f>
        <v>1800</v>
      </c>
      <c r="E14" s="190"/>
    </row>
    <row r="15" spans="1:5" ht="33" customHeight="1">
      <c r="A15" s="13"/>
      <c r="B15" s="191" t="s">
        <v>1346</v>
      </c>
      <c r="C15" s="191" t="s">
        <v>1354</v>
      </c>
      <c r="D15" s="191">
        <f>45*40</f>
        <v>1800</v>
      </c>
      <c r="E15" s="192" t="s">
        <v>1414</v>
      </c>
    </row>
    <row r="16" spans="1:5" ht="33" customHeight="1">
      <c r="A16" s="13"/>
      <c r="B16" s="190" t="s">
        <v>1381</v>
      </c>
      <c r="C16" s="190" t="s">
        <v>1435</v>
      </c>
      <c r="D16" s="190">
        <f>SUM(D17:D22)</f>
        <v>3690</v>
      </c>
      <c r="E16" s="191"/>
    </row>
    <row r="17" spans="2:5" ht="33" customHeight="1">
      <c r="B17" s="191"/>
      <c r="C17" s="191" t="s">
        <v>1389</v>
      </c>
      <c r="D17" s="191">
        <f>2*65*16</f>
        <v>2080</v>
      </c>
      <c r="E17" s="192" t="s">
        <v>1421</v>
      </c>
    </row>
    <row r="18" spans="2:5" ht="33" customHeight="1">
      <c r="B18" s="191"/>
      <c r="C18" s="191" t="s">
        <v>1390</v>
      </c>
      <c r="D18" s="193">
        <f>2*16*20</f>
        <v>640</v>
      </c>
      <c r="E18" s="192" t="s">
        <v>1422</v>
      </c>
    </row>
    <row r="19" spans="2:5" ht="33" customHeight="1">
      <c r="B19" s="191"/>
      <c r="C19" s="191" t="s">
        <v>1333</v>
      </c>
      <c r="D19" s="191">
        <f>2*100</f>
        <v>200</v>
      </c>
      <c r="E19" s="192" t="s">
        <v>1423</v>
      </c>
    </row>
    <row r="20" spans="2:5" ht="33" customHeight="1">
      <c r="B20" s="191"/>
      <c r="C20" s="191" t="s">
        <v>1337</v>
      </c>
      <c r="D20" s="191">
        <f>2*4*30</f>
        <v>240</v>
      </c>
      <c r="E20" s="192" t="s">
        <v>1424</v>
      </c>
    </row>
    <row r="21" spans="2:5" ht="33" customHeight="1">
      <c r="B21" s="191"/>
      <c r="C21" s="191" t="s">
        <v>1339</v>
      </c>
      <c r="D21" s="191">
        <f>0.11*4*25*10</f>
        <v>110</v>
      </c>
      <c r="E21" s="192" t="s">
        <v>1426</v>
      </c>
    </row>
    <row r="22" spans="2:5" ht="33" customHeight="1">
      <c r="B22" s="191"/>
      <c r="C22" s="191" t="s">
        <v>1343</v>
      </c>
      <c r="D22" s="191">
        <f>4*15*7</f>
        <v>420</v>
      </c>
      <c r="E22" s="192" t="s">
        <v>1427</v>
      </c>
    </row>
    <row r="23" spans="2:5" ht="33" customHeight="1">
      <c r="B23" s="190" t="s">
        <v>1436</v>
      </c>
      <c r="C23" s="190" t="s">
        <v>1437</v>
      </c>
      <c r="D23" s="190">
        <f>SUM(D24:D25)</f>
        <v>5320</v>
      </c>
      <c r="E23" s="191"/>
    </row>
    <row r="24" spans="2:5" ht="33" customHeight="1">
      <c r="B24" s="191"/>
      <c r="C24" s="191" t="s">
        <v>1433</v>
      </c>
      <c r="D24" s="191">
        <f>120*35</f>
        <v>4200</v>
      </c>
      <c r="E24" s="194" t="s">
        <v>1428</v>
      </c>
    </row>
    <row r="25" spans="2:5" ht="33" customHeight="1">
      <c r="B25" s="191"/>
      <c r="C25" s="191" t="s">
        <v>1434</v>
      </c>
      <c r="D25" s="191">
        <f>35*2*16</f>
        <v>1120</v>
      </c>
      <c r="E25" s="192" t="s">
        <v>1429</v>
      </c>
    </row>
    <row r="26" spans="2:5" ht="33" customHeight="1"/>
    <row r="27" spans="2:5" ht="33" customHeight="1"/>
    <row r="28" spans="2:5" ht="33" customHeight="1"/>
    <row r="29" spans="2:5" ht="33" customHeight="1"/>
    <row r="30" spans="2:5" ht="33" customHeight="1"/>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zoomScale="150" zoomScaleNormal="150" zoomScalePageLayoutView="150" workbookViewId="0">
      <selection activeCell="D3" sqref="D3"/>
    </sheetView>
  </sheetViews>
  <sheetFormatPr baseColWidth="10" defaultRowHeight="14" x14ac:dyDescent="0"/>
  <cols>
    <col min="1" max="1" width="2.83203125" customWidth="1"/>
    <col min="2" max="2" width="4.83203125" customWidth="1"/>
    <col min="3" max="3" width="28.5" customWidth="1"/>
    <col min="4" max="4" width="17.5" customWidth="1"/>
    <col min="5" max="5" width="75" customWidth="1"/>
    <col min="6" max="6" width="14.1640625" bestFit="1" customWidth="1"/>
    <col min="8" max="8" width="14.1640625" bestFit="1" customWidth="1"/>
  </cols>
  <sheetData>
    <row r="1" spans="1:19" ht="20" customHeight="1" thickBot="1">
      <c r="A1" s="281"/>
      <c r="B1" s="282"/>
      <c r="C1" s="282"/>
      <c r="D1" s="282"/>
      <c r="E1" s="282"/>
      <c r="F1" s="282"/>
      <c r="G1" s="204"/>
      <c r="H1" s="188"/>
      <c r="I1" s="188"/>
      <c r="J1" s="188"/>
      <c r="K1" s="188"/>
      <c r="L1" s="188"/>
      <c r="M1" s="188"/>
      <c r="N1" s="188"/>
      <c r="O1" s="188"/>
      <c r="P1" s="188"/>
      <c r="Q1" s="188"/>
      <c r="R1" s="188"/>
      <c r="S1" s="188"/>
    </row>
    <row r="2" spans="1:19" ht="20" customHeight="1" thickBot="1">
      <c r="A2" s="203"/>
      <c r="B2" s="191" t="s">
        <v>2</v>
      </c>
      <c r="C2" s="191" t="s">
        <v>1417</v>
      </c>
      <c r="D2" s="191" t="s">
        <v>1418</v>
      </c>
      <c r="E2" s="191" t="s">
        <v>1311</v>
      </c>
      <c r="F2" s="202"/>
      <c r="I2" s="188"/>
      <c r="J2" s="188"/>
      <c r="K2" s="188"/>
      <c r="L2" s="188"/>
      <c r="M2" s="188"/>
      <c r="N2" s="188"/>
      <c r="O2" s="188"/>
      <c r="P2" s="188"/>
      <c r="Q2" s="188"/>
      <c r="R2" s="188"/>
      <c r="S2" s="188"/>
    </row>
    <row r="3" spans="1:19" ht="20" customHeight="1" thickBot="1">
      <c r="A3" s="203"/>
      <c r="B3" s="190">
        <v>1</v>
      </c>
      <c r="C3" s="190" t="s">
        <v>1312</v>
      </c>
      <c r="D3" s="190">
        <f>SUM(D5:D11)</f>
        <v>33355</v>
      </c>
      <c r="E3" s="295"/>
      <c r="F3" s="202"/>
      <c r="I3" s="188"/>
      <c r="J3" s="188"/>
      <c r="K3" s="188"/>
      <c r="L3" s="188"/>
      <c r="M3" s="188"/>
      <c r="N3" s="188"/>
      <c r="O3" s="188"/>
      <c r="P3" s="188"/>
      <c r="Q3" s="188"/>
      <c r="R3" s="188"/>
      <c r="S3" s="188"/>
    </row>
    <row r="4" spans="1:19" ht="32" customHeight="1" thickBot="1">
      <c r="A4" s="203"/>
      <c r="B4" s="151" t="s">
        <v>1313</v>
      </c>
      <c r="C4" s="296" t="s">
        <v>1441</v>
      </c>
      <c r="D4" s="296"/>
      <c r="E4" s="296"/>
      <c r="F4" s="202"/>
      <c r="I4" s="188"/>
      <c r="J4" s="188"/>
      <c r="K4" s="188"/>
      <c r="L4" s="188"/>
      <c r="M4" s="188"/>
      <c r="N4" s="188"/>
      <c r="O4" s="188"/>
      <c r="P4" s="188"/>
      <c r="Q4" s="188"/>
      <c r="R4" s="188"/>
      <c r="S4" s="188"/>
    </row>
    <row r="5" spans="1:19" ht="32" customHeight="1" thickBot="1">
      <c r="A5" s="203"/>
      <c r="B5" s="151"/>
      <c r="C5" s="296" t="s">
        <v>1314</v>
      </c>
      <c r="D5" s="297">
        <f>10*1075</f>
        <v>10750</v>
      </c>
      <c r="E5" s="303" t="s">
        <v>1443</v>
      </c>
      <c r="G5" s="283"/>
      <c r="H5" s="188"/>
      <c r="I5" s="188"/>
      <c r="J5" s="274"/>
      <c r="K5" s="275"/>
      <c r="L5" s="275"/>
      <c r="M5" s="275"/>
      <c r="N5" s="275"/>
      <c r="O5" s="275"/>
      <c r="P5" s="275"/>
      <c r="Q5" s="275"/>
      <c r="R5" s="276"/>
      <c r="S5" s="188"/>
    </row>
    <row r="6" spans="1:19" ht="32" customHeight="1" thickBot="1">
      <c r="A6" s="203"/>
      <c r="B6" s="151"/>
      <c r="C6" s="301" t="s">
        <v>1366</v>
      </c>
      <c r="D6" s="297">
        <f>4*170</f>
        <v>680</v>
      </c>
      <c r="E6" s="304" t="s">
        <v>1446</v>
      </c>
      <c r="G6" s="13"/>
      <c r="H6" s="188"/>
      <c r="I6" s="188"/>
      <c r="J6" s="188"/>
      <c r="K6" s="188"/>
      <c r="L6" s="188"/>
      <c r="M6" s="188"/>
      <c r="N6" s="188"/>
      <c r="O6" s="188"/>
      <c r="P6" s="188"/>
      <c r="Q6" s="188"/>
      <c r="R6" s="188"/>
      <c r="S6" s="188"/>
    </row>
    <row r="7" spans="1:19" ht="32" customHeight="1" thickBot="1">
      <c r="A7" s="203"/>
      <c r="B7" s="151"/>
      <c r="C7" s="301" t="s">
        <v>1360</v>
      </c>
      <c r="D7" s="297">
        <f>170*6*9</f>
        <v>9180</v>
      </c>
      <c r="E7" s="304" t="s">
        <v>1447</v>
      </c>
      <c r="G7" s="283"/>
      <c r="H7" s="188"/>
      <c r="I7" s="188"/>
      <c r="J7" s="188"/>
      <c r="K7" s="188"/>
      <c r="L7" s="188"/>
      <c r="M7" s="188"/>
      <c r="N7" s="188"/>
      <c r="O7" s="188"/>
      <c r="P7" s="188"/>
      <c r="Q7" s="188"/>
      <c r="R7" s="188"/>
      <c r="S7" s="188"/>
    </row>
    <row r="8" spans="1:19" ht="32" customHeight="1" thickBot="1">
      <c r="A8" s="203"/>
      <c r="B8" s="151"/>
      <c r="C8" s="296" t="s">
        <v>1442</v>
      </c>
      <c r="D8" s="298"/>
      <c r="E8" s="305"/>
      <c r="G8" s="283"/>
      <c r="H8" s="188"/>
      <c r="I8" s="188"/>
      <c r="J8" s="188"/>
      <c r="K8" s="188"/>
      <c r="L8" s="188"/>
      <c r="M8" s="188"/>
      <c r="N8" s="188"/>
      <c r="O8" s="188"/>
      <c r="P8" s="188"/>
      <c r="Q8" s="188"/>
      <c r="R8" s="188"/>
      <c r="S8" s="188"/>
    </row>
    <row r="9" spans="1:19" ht="32" customHeight="1" thickBot="1">
      <c r="A9" s="203"/>
      <c r="B9" s="151"/>
      <c r="C9" s="296" t="s">
        <v>1314</v>
      </c>
      <c r="D9" s="299">
        <f>10*650.5</f>
        <v>6505</v>
      </c>
      <c r="E9" s="302" t="s">
        <v>1440</v>
      </c>
      <c r="G9" s="283"/>
      <c r="H9" s="188"/>
      <c r="I9" s="188"/>
      <c r="J9" s="188"/>
      <c r="K9" s="188"/>
      <c r="L9" s="188"/>
      <c r="M9" s="188"/>
      <c r="N9" s="188"/>
      <c r="O9" s="188"/>
      <c r="P9" s="188"/>
      <c r="Q9" s="188"/>
      <c r="R9" s="188"/>
      <c r="S9" s="188"/>
    </row>
    <row r="10" spans="1:19" ht="32" customHeight="1" thickBot="1">
      <c r="A10" s="203"/>
      <c r="B10" s="151"/>
      <c r="C10" s="301" t="s">
        <v>1366</v>
      </c>
      <c r="D10" s="299">
        <f>3*160</f>
        <v>480</v>
      </c>
      <c r="E10" s="306" t="s">
        <v>1445</v>
      </c>
      <c r="G10" s="283"/>
      <c r="H10" s="188"/>
      <c r="I10" s="188"/>
      <c r="J10" s="188"/>
      <c r="K10" s="188"/>
      <c r="L10" s="188"/>
      <c r="M10" s="188"/>
      <c r="N10" s="188"/>
      <c r="O10" s="188"/>
      <c r="P10" s="188"/>
      <c r="Q10" s="188"/>
      <c r="R10" s="188"/>
      <c r="S10" s="188"/>
    </row>
    <row r="11" spans="1:19" ht="32" customHeight="1" thickBot="1">
      <c r="A11" s="203"/>
      <c r="B11" s="151"/>
      <c r="C11" s="301" t="s">
        <v>1360</v>
      </c>
      <c r="D11" s="299">
        <f>160*4*9</f>
        <v>5760</v>
      </c>
      <c r="E11" s="304" t="s">
        <v>1444</v>
      </c>
      <c r="G11" s="283"/>
      <c r="H11" s="188"/>
      <c r="I11" s="188"/>
      <c r="J11" s="188"/>
      <c r="K11" s="188"/>
      <c r="L11" s="274"/>
      <c r="M11" s="275"/>
      <c r="N11" s="275"/>
      <c r="O11" s="276"/>
      <c r="P11" s="188"/>
      <c r="Q11" s="188"/>
      <c r="R11" s="188"/>
      <c r="S11" s="188"/>
    </row>
    <row r="12" spans="1:19" ht="32" customHeight="1" thickBot="1">
      <c r="A12" s="203"/>
      <c r="B12" s="151"/>
      <c r="E12" s="300"/>
      <c r="G12" s="283"/>
      <c r="H12" s="188"/>
      <c r="I12" s="188"/>
      <c r="J12" s="188"/>
      <c r="K12" s="188"/>
      <c r="L12" s="188"/>
      <c r="M12" s="188"/>
      <c r="N12" s="188"/>
      <c r="O12" s="188"/>
      <c r="P12" s="188"/>
      <c r="Q12" s="188"/>
      <c r="R12" s="188"/>
      <c r="S12" s="188"/>
    </row>
    <row r="13" spans="1:19" ht="32" customHeight="1" thickBot="1">
      <c r="A13" s="203"/>
      <c r="G13" s="204"/>
      <c r="H13" s="188"/>
      <c r="I13" s="188"/>
      <c r="J13" s="188"/>
      <c r="K13" s="188"/>
      <c r="L13" s="188"/>
      <c r="M13" s="188"/>
      <c r="N13" s="188"/>
      <c r="O13" s="188"/>
      <c r="P13" s="188"/>
      <c r="Q13" s="188"/>
      <c r="R13" s="188"/>
      <c r="S13" s="188"/>
    </row>
    <row r="14" spans="1:19" ht="32" customHeight="1" thickBot="1">
      <c r="B14" s="151"/>
      <c r="G14" s="204"/>
      <c r="H14" s="188"/>
      <c r="I14" s="188"/>
      <c r="J14" s="188"/>
      <c r="K14" s="188"/>
      <c r="L14" s="188"/>
      <c r="M14" s="188"/>
      <c r="N14" s="188"/>
      <c r="O14" s="188"/>
      <c r="P14" s="188"/>
      <c r="Q14" s="188"/>
      <c r="R14" s="188"/>
      <c r="S14" s="188"/>
    </row>
    <row r="15" spans="1:19" ht="32" customHeight="1" thickBot="1">
      <c r="G15" s="204"/>
      <c r="H15" s="188"/>
      <c r="L15" s="188"/>
      <c r="M15" s="188"/>
      <c r="N15" s="188"/>
      <c r="O15" s="188"/>
      <c r="P15" s="188"/>
      <c r="Q15" s="188"/>
      <c r="R15" s="188"/>
      <c r="S15" s="188"/>
    </row>
    <row r="16" spans="1:19" ht="32" customHeight="1" thickBot="1">
      <c r="L16" s="188"/>
      <c r="M16" s="188"/>
      <c r="N16" s="188"/>
      <c r="O16" s="188"/>
      <c r="P16" s="188"/>
      <c r="Q16" s="188"/>
      <c r="R16" s="188"/>
      <c r="S16" s="188"/>
    </row>
    <row r="17" spans="12:19" ht="32" customHeight="1" thickBot="1">
      <c r="L17" s="188"/>
      <c r="M17" s="188"/>
      <c r="N17" s="188"/>
      <c r="O17" s="188"/>
      <c r="P17" s="188"/>
      <c r="Q17" s="188"/>
      <c r="R17" s="188"/>
      <c r="S17" s="188"/>
    </row>
    <row r="18" spans="12:19" ht="32" customHeight="1" thickBot="1">
      <c r="L18" s="188"/>
      <c r="M18" s="188"/>
      <c r="N18" s="188"/>
      <c r="O18" s="188"/>
      <c r="P18" s="188"/>
      <c r="Q18" s="188"/>
      <c r="R18" s="188"/>
      <c r="S18" s="188"/>
    </row>
    <row r="19" spans="12:19" ht="17" thickBot="1">
      <c r="L19" s="188"/>
      <c r="M19" s="188"/>
      <c r="N19" s="188"/>
      <c r="O19" s="188"/>
      <c r="P19" s="188"/>
      <c r="Q19" s="188"/>
      <c r="R19" s="188"/>
      <c r="S19" s="188"/>
    </row>
    <row r="20" spans="12:19" ht="17" thickBot="1">
      <c r="L20" s="188"/>
      <c r="M20" s="188"/>
      <c r="N20" s="188"/>
      <c r="O20" s="188"/>
      <c r="P20" s="188"/>
      <c r="Q20" s="188"/>
      <c r="R20" s="188"/>
      <c r="S20" s="188"/>
    </row>
    <row r="21" spans="12:19" ht="17" thickBot="1">
      <c r="L21" s="188"/>
      <c r="M21" s="188"/>
      <c r="N21" s="188"/>
      <c r="O21" s="274"/>
      <c r="P21" s="275"/>
      <c r="Q21" s="275"/>
      <c r="R21" s="275"/>
      <c r="S21" s="276"/>
    </row>
    <row r="22" spans="12:19" ht="17" thickBot="1">
      <c r="L22" s="188"/>
      <c r="M22" s="188"/>
      <c r="N22" s="188"/>
      <c r="O22" s="188"/>
      <c r="P22" s="188"/>
      <c r="Q22" s="188"/>
      <c r="R22" s="188"/>
      <c r="S22" s="188"/>
    </row>
    <row r="23" spans="12:19" ht="17" thickBot="1">
      <c r="L23" s="188"/>
      <c r="M23" s="188"/>
      <c r="N23" s="188"/>
      <c r="O23" s="188"/>
      <c r="P23" s="188"/>
      <c r="Q23" s="188"/>
      <c r="R23" s="188"/>
      <c r="S23" s="188"/>
    </row>
    <row r="33" spans="6:8" ht="15" thickBot="1"/>
    <row r="34" spans="6:8" ht="17" thickBot="1">
      <c r="F34" s="285"/>
      <c r="G34" s="188"/>
      <c r="H34" s="188"/>
    </row>
    <row r="35" spans="6:8" ht="17" thickBot="1">
      <c r="G35" s="188"/>
      <c r="H35" s="188"/>
    </row>
  </sheetData>
  <mergeCells count="3">
    <mergeCell ref="J5:R5"/>
    <mergeCell ref="L11:O11"/>
    <mergeCell ref="O21:S21"/>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opLeftCell="A15" zoomScale="150" zoomScaleNormal="150" zoomScalePageLayoutView="150" workbookViewId="0">
      <selection activeCell="D12" sqref="D12"/>
    </sheetView>
  </sheetViews>
  <sheetFormatPr baseColWidth="10" defaultRowHeight="14" x14ac:dyDescent="0"/>
  <cols>
    <col min="1" max="1" width="2.83203125" style="13" customWidth="1"/>
    <col min="2" max="2" width="10.6640625" style="13" customWidth="1"/>
    <col min="3" max="3" width="28.5" style="13" customWidth="1"/>
    <col min="4" max="4" width="27" style="13" customWidth="1"/>
    <col min="5" max="5" width="50" style="13" customWidth="1"/>
    <col min="6" max="6" width="14.1640625" style="13" bestFit="1" customWidth="1"/>
    <col min="7" max="7" width="10.83203125" style="13"/>
    <col min="8" max="8" width="14.1640625" style="13" bestFit="1" customWidth="1"/>
    <col min="9" max="16384" width="10.83203125" style="13"/>
  </cols>
  <sheetData>
    <row r="1" spans="1:19" ht="20" customHeight="1" thickBot="1">
      <c r="A1" s="281"/>
      <c r="B1" s="282"/>
      <c r="C1" s="282"/>
      <c r="D1" s="282"/>
      <c r="E1" s="282"/>
      <c r="F1" s="282"/>
      <c r="G1" s="204"/>
      <c r="H1" s="188"/>
      <c r="I1" s="188"/>
      <c r="J1" s="188"/>
      <c r="K1" s="188"/>
      <c r="L1" s="188"/>
      <c r="M1" s="188"/>
      <c r="N1" s="188"/>
      <c r="O1" s="188"/>
      <c r="P1" s="188"/>
      <c r="Q1" s="188"/>
      <c r="R1" s="188"/>
      <c r="S1" s="188"/>
    </row>
    <row r="2" spans="1:19" ht="20" customHeight="1" thickBot="1">
      <c r="A2" s="203"/>
      <c r="B2" s="191" t="s">
        <v>2</v>
      </c>
      <c r="C2" s="191" t="s">
        <v>1417</v>
      </c>
      <c r="D2" s="191" t="s">
        <v>1418</v>
      </c>
      <c r="E2" s="191" t="s">
        <v>1311</v>
      </c>
      <c r="F2" s="202"/>
      <c r="I2" s="188"/>
      <c r="J2" s="188"/>
      <c r="K2" s="188"/>
      <c r="L2" s="188"/>
      <c r="M2" s="188"/>
      <c r="N2" s="188"/>
      <c r="O2" s="188"/>
      <c r="P2" s="188"/>
      <c r="Q2" s="188"/>
      <c r="R2" s="188"/>
      <c r="S2" s="188"/>
    </row>
    <row r="3" spans="1:19" ht="20" customHeight="1" thickBot="1">
      <c r="A3" s="203"/>
      <c r="B3" s="191">
        <v>1</v>
      </c>
      <c r="C3" s="191">
        <v>2</v>
      </c>
      <c r="D3" s="191">
        <v>3</v>
      </c>
      <c r="E3" s="191"/>
      <c r="F3" s="202"/>
      <c r="I3" s="188"/>
      <c r="J3" s="188"/>
      <c r="K3" s="188"/>
      <c r="L3" s="188"/>
      <c r="M3" s="188"/>
      <c r="N3" s="188"/>
      <c r="O3" s="188"/>
      <c r="P3" s="188"/>
      <c r="Q3" s="188"/>
      <c r="R3" s="188"/>
      <c r="S3" s="188"/>
    </row>
    <row r="4" spans="1:19" ht="20" customHeight="1" thickBot="1">
      <c r="A4" s="203"/>
      <c r="B4" s="190">
        <v>1</v>
      </c>
      <c r="C4" s="190" t="s">
        <v>1312</v>
      </c>
      <c r="D4" s="190">
        <f>D5+D6+E21+E29</f>
        <v>49523.7</v>
      </c>
      <c r="E4" s="191"/>
      <c r="F4" s="202"/>
      <c r="I4" s="188"/>
      <c r="J4" s="188"/>
      <c r="K4" s="188"/>
      <c r="L4" s="188"/>
      <c r="M4" s="188"/>
      <c r="N4" s="188"/>
      <c r="O4" s="188"/>
      <c r="P4" s="188"/>
      <c r="Q4" s="188"/>
      <c r="R4" s="188"/>
      <c r="S4" s="188"/>
    </row>
    <row r="5" spans="1:19" ht="20" customHeight="1" thickBot="1">
      <c r="A5" s="203"/>
      <c r="B5" s="190" t="s">
        <v>1313</v>
      </c>
      <c r="C5" s="190" t="s">
        <v>1314</v>
      </c>
      <c r="D5" s="190">
        <f>9*805</f>
        <v>7245</v>
      </c>
      <c r="E5" s="192" t="s">
        <v>1391</v>
      </c>
      <c r="G5" s="283"/>
      <c r="H5" s="188"/>
      <c r="I5" s="188"/>
      <c r="J5" s="274"/>
      <c r="K5" s="275"/>
      <c r="L5" s="275"/>
      <c r="M5" s="275"/>
      <c r="N5" s="275"/>
      <c r="O5" s="275"/>
      <c r="P5" s="275"/>
      <c r="Q5" s="275"/>
      <c r="R5" s="276"/>
      <c r="S5" s="188"/>
    </row>
    <row r="6" spans="1:19" ht="20" customHeight="1" thickBot="1">
      <c r="A6" s="203"/>
      <c r="B6" s="190" t="s">
        <v>1315</v>
      </c>
      <c r="C6" s="190" t="s">
        <v>1316</v>
      </c>
      <c r="D6" s="190">
        <f>SUM(D7:D20)</f>
        <v>42278.7</v>
      </c>
      <c r="E6" s="191"/>
      <c r="H6" s="188"/>
      <c r="I6" s="188"/>
      <c r="J6" s="188"/>
      <c r="K6" s="188"/>
      <c r="L6" s="188"/>
      <c r="M6" s="188"/>
      <c r="N6" s="188"/>
      <c r="O6" s="188"/>
      <c r="P6" s="188"/>
      <c r="Q6" s="188"/>
      <c r="R6" s="188"/>
      <c r="S6" s="188"/>
    </row>
    <row r="7" spans="1:19" ht="20" customHeight="1" thickBot="1">
      <c r="A7" s="203"/>
      <c r="B7" s="191" t="s">
        <v>1317</v>
      </c>
      <c r="C7" s="191" t="s">
        <v>1318</v>
      </c>
      <c r="D7" s="191">
        <f>2*41*65</f>
        <v>5330</v>
      </c>
      <c r="E7" s="192" t="s">
        <v>1392</v>
      </c>
      <c r="G7" s="283"/>
      <c r="H7" s="188"/>
      <c r="I7" s="188"/>
      <c r="J7" s="188"/>
      <c r="K7" s="188"/>
      <c r="L7" s="188"/>
      <c r="M7" s="188"/>
      <c r="N7" s="188"/>
      <c r="O7" s="188"/>
      <c r="P7" s="188"/>
      <c r="Q7" s="188"/>
      <c r="R7" s="188"/>
      <c r="S7" s="188"/>
    </row>
    <row r="8" spans="1:19" ht="20" customHeight="1" thickBot="1">
      <c r="A8" s="203"/>
      <c r="B8" s="191" t="s">
        <v>1319</v>
      </c>
      <c r="C8" s="191" t="s">
        <v>1320</v>
      </c>
      <c r="D8" s="191">
        <f>2*20*44</f>
        <v>1760</v>
      </c>
      <c r="E8" s="192" t="s">
        <v>1393</v>
      </c>
      <c r="G8" s="283"/>
      <c r="H8" s="188"/>
      <c r="I8" s="188"/>
      <c r="J8" s="188"/>
      <c r="K8" s="188"/>
      <c r="L8" s="188"/>
      <c r="M8" s="188"/>
      <c r="N8" s="188"/>
      <c r="O8" s="188"/>
      <c r="P8" s="188"/>
      <c r="Q8" s="188"/>
      <c r="R8" s="188"/>
      <c r="S8" s="188"/>
    </row>
    <row r="9" spans="1:19" ht="20" customHeight="1" thickBot="1">
      <c r="A9" s="203"/>
      <c r="C9" s="286" t="s">
        <v>1439</v>
      </c>
      <c r="D9" s="286"/>
      <c r="E9" s="286" t="s">
        <v>1416</v>
      </c>
      <c r="G9" s="283"/>
      <c r="H9" s="188"/>
      <c r="I9" s="188"/>
      <c r="J9" s="188"/>
      <c r="K9" s="188"/>
      <c r="L9" s="188"/>
      <c r="M9" s="188"/>
      <c r="N9" s="188"/>
      <c r="O9" s="188"/>
      <c r="P9" s="188"/>
      <c r="Q9" s="188"/>
      <c r="R9" s="188"/>
      <c r="S9" s="188"/>
    </row>
    <row r="10" spans="1:19" ht="20" customHeight="1" thickBot="1">
      <c r="A10" s="203"/>
      <c r="C10" s="286" t="s">
        <v>1357</v>
      </c>
      <c r="D10" s="292">
        <v>0.7</v>
      </c>
      <c r="E10" s="293"/>
      <c r="G10" s="283"/>
      <c r="H10" s="188"/>
      <c r="I10" s="188"/>
      <c r="J10" s="188"/>
      <c r="K10" s="188"/>
      <c r="L10" s="188"/>
      <c r="M10" s="188"/>
      <c r="N10" s="188"/>
      <c r="O10" s="188"/>
      <c r="P10" s="188"/>
      <c r="Q10" s="188"/>
      <c r="R10" s="188"/>
      <c r="S10" s="188"/>
    </row>
    <row r="11" spans="1:19" ht="20" customHeight="1" thickBot="1">
      <c r="A11" s="203"/>
      <c r="C11" s="286" t="s">
        <v>1365</v>
      </c>
      <c r="D11" s="288">
        <v>3</v>
      </c>
      <c r="E11" s="288">
        <v>1</v>
      </c>
      <c r="G11" s="283"/>
      <c r="H11" s="188"/>
      <c r="I11" s="188"/>
      <c r="J11" s="188"/>
      <c r="K11" s="188"/>
      <c r="L11" s="274"/>
      <c r="M11" s="275"/>
      <c r="N11" s="275"/>
      <c r="O11" s="276"/>
      <c r="P11" s="188"/>
      <c r="Q11" s="188"/>
      <c r="R11" s="188"/>
      <c r="S11" s="188"/>
    </row>
    <row r="12" spans="1:19" ht="20" customHeight="1" thickBot="1">
      <c r="A12" s="203"/>
      <c r="C12" s="286" t="s">
        <v>1358</v>
      </c>
      <c r="D12" s="288">
        <v>165</v>
      </c>
      <c r="E12" s="288">
        <v>145</v>
      </c>
      <c r="G12" s="283"/>
      <c r="H12" s="188"/>
      <c r="I12" s="188"/>
      <c r="J12" s="188"/>
      <c r="K12" s="188"/>
      <c r="L12" s="188"/>
      <c r="M12" s="188"/>
      <c r="N12" s="188"/>
      <c r="O12" s="188"/>
      <c r="P12" s="188"/>
      <c r="Q12" s="188"/>
      <c r="R12" s="188"/>
      <c r="S12" s="188"/>
    </row>
    <row r="13" spans="1:19" ht="20" customHeight="1" thickBot="1">
      <c r="A13" s="203"/>
      <c r="C13" s="286" t="s">
        <v>1366</v>
      </c>
      <c r="D13" s="288">
        <f>D12*D11</f>
        <v>495</v>
      </c>
      <c r="E13" s="288">
        <f>E12*E11</f>
        <v>145</v>
      </c>
      <c r="G13" s="204"/>
      <c r="H13" s="188"/>
      <c r="I13" s="188"/>
      <c r="J13" s="188"/>
      <c r="K13" s="188"/>
      <c r="L13" s="188"/>
      <c r="M13" s="188"/>
      <c r="N13" s="188"/>
      <c r="O13" s="188"/>
      <c r="P13" s="188"/>
      <c r="Q13" s="188"/>
      <c r="R13" s="188"/>
      <c r="S13" s="188"/>
    </row>
    <row r="14" spans="1:19" ht="20" customHeight="1" thickBot="1">
      <c r="A14" s="203"/>
      <c r="C14" s="286" t="s">
        <v>1359</v>
      </c>
      <c r="D14" s="288">
        <v>4</v>
      </c>
      <c r="E14" s="288">
        <v>2</v>
      </c>
      <c r="G14" s="204"/>
      <c r="H14" s="188"/>
      <c r="I14" s="188"/>
      <c r="J14" s="188"/>
      <c r="K14" s="188"/>
      <c r="L14" s="188"/>
      <c r="M14" s="188"/>
      <c r="N14" s="188"/>
      <c r="O14" s="188"/>
      <c r="P14" s="188"/>
      <c r="Q14" s="188"/>
      <c r="R14" s="188"/>
      <c r="S14" s="188"/>
    </row>
    <row r="15" spans="1:19" ht="20" customHeight="1" thickBot="1">
      <c r="C15" s="286" t="s">
        <v>1360</v>
      </c>
      <c r="D15" s="288">
        <f>D12*D14*9</f>
        <v>5940</v>
      </c>
      <c r="E15" s="288">
        <f>E12*E14*9</f>
        <v>2610</v>
      </c>
      <c r="G15" s="204"/>
      <c r="H15" s="188"/>
      <c r="L15" s="188"/>
      <c r="M15" s="188"/>
      <c r="N15" s="188"/>
      <c r="O15" s="188"/>
      <c r="P15" s="188"/>
      <c r="Q15" s="188"/>
      <c r="R15" s="188"/>
      <c r="S15" s="188"/>
    </row>
    <row r="16" spans="1:19" ht="20" customHeight="1" thickBot="1">
      <c r="C16" s="286" t="s">
        <v>1361</v>
      </c>
      <c r="D16" s="288">
        <f>10*1075</f>
        <v>10750</v>
      </c>
      <c r="E16" s="288"/>
      <c r="L16" s="188"/>
      <c r="M16" s="188"/>
      <c r="N16" s="188"/>
      <c r="O16" s="188"/>
      <c r="P16" s="188"/>
      <c r="Q16" s="188"/>
      <c r="R16" s="188"/>
      <c r="S16" s="188"/>
    </row>
    <row r="17" spans="2:19" ht="20" customHeight="1" thickBot="1">
      <c r="C17" s="286" t="s">
        <v>1362</v>
      </c>
      <c r="D17" s="288">
        <f>SUM(D16+D15+D13)</f>
        <v>17185</v>
      </c>
      <c r="E17" s="288">
        <f>SUM(E16+E15+E13)</f>
        <v>2755</v>
      </c>
      <c r="L17" s="188"/>
      <c r="M17" s="188"/>
      <c r="N17" s="188"/>
      <c r="O17" s="188"/>
      <c r="P17" s="188"/>
      <c r="Q17" s="188"/>
      <c r="R17" s="188"/>
      <c r="S17" s="188"/>
    </row>
    <row r="18" spans="2:19" ht="17" thickBot="1">
      <c r="C18" s="291"/>
      <c r="D18" s="291"/>
      <c r="E18" s="291"/>
      <c r="L18" s="188"/>
      <c r="M18" s="188"/>
      <c r="N18" s="188"/>
      <c r="O18" s="188"/>
      <c r="P18" s="188"/>
      <c r="Q18" s="188"/>
      <c r="R18" s="188"/>
      <c r="S18" s="188"/>
    </row>
    <row r="19" spans="2:19" ht="17" thickBot="1">
      <c r="C19" s="286" t="s">
        <v>1363</v>
      </c>
      <c r="D19" s="288">
        <f>SUM(D13:F14)</f>
        <v>646</v>
      </c>
      <c r="E19" s="191"/>
      <c r="L19" s="188"/>
      <c r="M19" s="188"/>
      <c r="N19" s="188"/>
      <c r="O19" s="188"/>
      <c r="P19" s="188"/>
      <c r="Q19" s="188"/>
      <c r="R19" s="188"/>
      <c r="S19" s="188"/>
    </row>
    <row r="20" spans="2:19" ht="17" thickBot="1">
      <c r="C20" s="286" t="s">
        <v>1438</v>
      </c>
      <c r="D20" s="287" t="s">
        <v>1356</v>
      </c>
      <c r="E20" s="286" t="s">
        <v>1415</v>
      </c>
      <c r="L20" s="188"/>
      <c r="M20" s="188"/>
      <c r="N20" s="188"/>
      <c r="O20" s="188"/>
      <c r="P20" s="188"/>
      <c r="Q20" s="188"/>
      <c r="R20" s="188"/>
      <c r="S20" s="188"/>
    </row>
    <row r="21" spans="2:19" ht="17" thickBot="1">
      <c r="C21" s="286" t="s">
        <v>1357</v>
      </c>
      <c r="D21" s="294">
        <v>0.4</v>
      </c>
      <c r="E21" s="294"/>
      <c r="L21" s="188"/>
      <c r="M21" s="188"/>
      <c r="N21" s="188"/>
      <c r="O21" s="274"/>
      <c r="P21" s="275"/>
      <c r="Q21" s="275"/>
      <c r="R21" s="275"/>
      <c r="S21" s="276"/>
    </row>
    <row r="22" spans="2:19" ht="17" thickBot="1">
      <c r="C22" s="286" t="s">
        <v>1365</v>
      </c>
      <c r="D22" s="289">
        <v>2</v>
      </c>
      <c r="E22" s="288">
        <v>1</v>
      </c>
      <c r="L22" s="188"/>
      <c r="M22" s="188"/>
      <c r="N22" s="188"/>
      <c r="O22" s="188"/>
      <c r="P22" s="188"/>
      <c r="Q22" s="188"/>
      <c r="R22" s="188"/>
      <c r="S22" s="188"/>
    </row>
    <row r="23" spans="2:19" ht="17" thickBot="1">
      <c r="C23" s="286" t="s">
        <v>1358</v>
      </c>
      <c r="D23" s="289">
        <v>160</v>
      </c>
      <c r="E23" s="288">
        <v>145</v>
      </c>
      <c r="L23" s="188"/>
      <c r="M23" s="188"/>
      <c r="N23" s="188"/>
      <c r="O23" s="188"/>
      <c r="P23" s="188"/>
      <c r="Q23" s="188"/>
      <c r="R23" s="188"/>
      <c r="S23" s="188"/>
    </row>
    <row r="24" spans="2:19" ht="16">
      <c r="C24" s="286" t="s">
        <v>1366</v>
      </c>
      <c r="D24" s="289">
        <f>D23*D22</f>
        <v>320</v>
      </c>
      <c r="E24" s="288">
        <f>E23*E22</f>
        <v>145</v>
      </c>
    </row>
    <row r="25" spans="2:19" ht="16">
      <c r="C25" s="286" t="s">
        <v>1359</v>
      </c>
      <c r="D25" s="289">
        <v>3</v>
      </c>
      <c r="E25" s="288">
        <v>1</v>
      </c>
    </row>
    <row r="26" spans="2:19" ht="16">
      <c r="C26" s="286" t="s">
        <v>1360</v>
      </c>
      <c r="D26" s="289">
        <f>D23*D25*9</f>
        <v>4320</v>
      </c>
      <c r="E26" s="288">
        <f>E23*9</f>
        <v>1305</v>
      </c>
    </row>
    <row r="27" spans="2:19" ht="16">
      <c r="C27" s="286" t="s">
        <v>1361</v>
      </c>
      <c r="D27" s="289">
        <f>10*650.5</f>
        <v>6505</v>
      </c>
      <c r="E27" s="290"/>
    </row>
    <row r="28" spans="2:19" ht="16">
      <c r="C28" s="286" t="s">
        <v>1362</v>
      </c>
      <c r="D28" s="289">
        <f>SUM(D27+D26+D24)</f>
        <v>11145</v>
      </c>
      <c r="E28" s="288">
        <f>SUM(E27+E26+E24)</f>
        <v>1450</v>
      </c>
    </row>
    <row r="29" spans="2:19" ht="16">
      <c r="C29" s="291"/>
      <c r="D29" s="291"/>
      <c r="E29" s="291"/>
    </row>
    <row r="30" spans="2:19">
      <c r="C30" s="191"/>
      <c r="D30" s="191"/>
    </row>
    <row r="32" spans="2:19" ht="16">
      <c r="B32" s="286" t="s">
        <v>1363</v>
      </c>
    </row>
    <row r="33" spans="2:8" ht="15" thickBot="1"/>
    <row r="34" spans="2:8" ht="33" thickBot="1">
      <c r="B34" s="277" t="s">
        <v>1386</v>
      </c>
      <c r="C34" s="13">
        <f>(D19-E29)</f>
        <v>646</v>
      </c>
      <c r="D34" s="284"/>
      <c r="E34" s="284"/>
      <c r="F34" s="285"/>
      <c r="G34" s="188" t="s">
        <v>1387</v>
      </c>
      <c r="H34" s="188" t="s">
        <v>1388</v>
      </c>
    </row>
    <row r="35" spans="2:8" ht="17" thickBot="1">
      <c r="B35" s="278" t="s">
        <v>1358</v>
      </c>
      <c r="C35" s="13">
        <f>SUM(D14*9+D11)</f>
        <v>39</v>
      </c>
      <c r="D35" s="13">
        <f>SUM(E14*9+E11)</f>
        <v>19</v>
      </c>
      <c r="E35" s="13">
        <f>SUM(D25*9+D22)</f>
        <v>29</v>
      </c>
      <c r="F35" s="13">
        <f>SUM(E25*9+E22)</f>
        <v>10</v>
      </c>
      <c r="G35" s="188">
        <f>SUM(C35:F35)</f>
        <v>97</v>
      </c>
      <c r="H35" s="188">
        <f>C34/G35</f>
        <v>6.65979381443299</v>
      </c>
    </row>
  </sheetData>
  <mergeCells count="3">
    <mergeCell ref="J5:R5"/>
    <mergeCell ref="L11:O11"/>
    <mergeCell ref="O21:S21"/>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7C80"/>
  </sheetPr>
  <dimension ref="A1:P44"/>
  <sheetViews>
    <sheetView topLeftCell="A5" workbookViewId="0">
      <selection activeCell="A39" sqref="A39"/>
    </sheetView>
  </sheetViews>
  <sheetFormatPr baseColWidth="10" defaultColWidth="8.83203125" defaultRowHeight="14" x14ac:dyDescent="0"/>
  <cols>
    <col min="1" max="1" width="7" customWidth="1"/>
    <col min="2" max="2" width="36.33203125" customWidth="1"/>
    <col min="3" max="3" width="15.1640625" customWidth="1"/>
    <col min="4" max="4" width="16" customWidth="1"/>
    <col min="5" max="5" width="15" customWidth="1"/>
    <col min="6" max="6" width="18.33203125" customWidth="1"/>
    <col min="7" max="7" width="15.1640625" customWidth="1"/>
    <col min="8" max="8" width="17" customWidth="1"/>
    <col min="9" max="9" width="16.5" customWidth="1"/>
    <col min="10" max="10" width="16.6640625" customWidth="1"/>
    <col min="11" max="12" width="13.5" customWidth="1"/>
    <col min="13" max="13" width="12.5" customWidth="1"/>
    <col min="14" max="14" width="13" customWidth="1"/>
    <col min="15" max="15" width="12.5" customWidth="1"/>
    <col min="16" max="16" width="11.33203125" customWidth="1"/>
  </cols>
  <sheetData>
    <row r="1" spans="1:16" s="13" customFormat="1" ht="15">
      <c r="A1"/>
      <c r="B1" s="17"/>
      <c r="C1" s="17"/>
      <c r="D1" s="17"/>
      <c r="E1" s="17"/>
      <c r="F1" s="17"/>
    </row>
    <row r="2" spans="1:16" s="13" customFormat="1" ht="15">
      <c r="A2"/>
      <c r="B2" s="17"/>
      <c r="C2" s="17"/>
      <c r="D2" s="17"/>
      <c r="E2" s="17"/>
      <c r="F2" s="17"/>
    </row>
    <row r="3" spans="1:16" s="13" customFormat="1" ht="15">
      <c r="A3"/>
      <c r="B3" s="17"/>
      <c r="C3" s="17"/>
      <c r="D3" s="34"/>
      <c r="E3" s="17"/>
      <c r="F3" s="17"/>
    </row>
    <row r="4" spans="1:16" s="13" customFormat="1" ht="15">
      <c r="A4" s="70" t="s">
        <v>29</v>
      </c>
      <c r="B4" s="71"/>
      <c r="C4" s="71"/>
      <c r="D4" s="72"/>
      <c r="E4" s="17"/>
      <c r="F4" s="17"/>
    </row>
    <row r="5" spans="1:16" s="13" customFormat="1" ht="15">
      <c r="A5" s="3" t="s">
        <v>68</v>
      </c>
      <c r="B5" s="17"/>
      <c r="C5" s="17"/>
      <c r="D5" s="17"/>
      <c r="E5" s="17"/>
      <c r="F5" s="17"/>
    </row>
    <row r="6" spans="1:16" s="13" customFormat="1" ht="15">
      <c r="A6" s="34" t="s">
        <v>48</v>
      </c>
      <c r="B6" s="28"/>
      <c r="C6" s="28" t="str">
        <f>'A. Eelarve'!B4</f>
        <v>MTÜ Johannes Mihkelsoni Keskus</v>
      </c>
      <c r="D6" s="28"/>
      <c r="E6" s="28"/>
      <c r="F6" s="28"/>
    </row>
    <row r="7" spans="1:16" s="13" customFormat="1" ht="15">
      <c r="A7" s="34" t="s">
        <v>96</v>
      </c>
      <c r="B7" s="28"/>
      <c r="C7" s="28" t="str">
        <f>'A. Eelarve'!B5</f>
        <v>Tugiisikuteenus varjupaigataotlejatele ja rahvusvahelise kaitse saanud isikutele</v>
      </c>
      <c r="D7" s="28"/>
      <c r="E7" s="28"/>
      <c r="F7" s="28"/>
    </row>
    <row r="8" spans="1:16" ht="15">
      <c r="A8" s="34" t="s">
        <v>99</v>
      </c>
      <c r="B8" s="28"/>
      <c r="C8" s="28" t="s">
        <v>151</v>
      </c>
      <c r="D8" s="28"/>
      <c r="E8" s="28"/>
      <c r="F8" s="28"/>
    </row>
    <row r="9" spans="1:16" s="13" customFormat="1" ht="15">
      <c r="A9" s="34" t="s">
        <v>100</v>
      </c>
      <c r="B9" s="28"/>
      <c r="C9" s="28" t="s">
        <v>397</v>
      </c>
      <c r="D9" s="28"/>
      <c r="E9" s="28"/>
      <c r="F9" s="28"/>
    </row>
    <row r="10" spans="1:16" s="13" customFormat="1" ht="15">
      <c r="A10" s="34" t="s">
        <v>1</v>
      </c>
      <c r="B10" s="28"/>
      <c r="C10" s="162" t="s">
        <v>1301</v>
      </c>
      <c r="D10" s="33"/>
      <c r="E10" s="33"/>
      <c r="F10" s="33"/>
      <c r="G10" s="49"/>
    </row>
    <row r="11" spans="1:16" s="13" customFormat="1" ht="15">
      <c r="A11" s="34"/>
      <c r="B11" s="28"/>
      <c r="C11" s="33"/>
      <c r="D11" s="33"/>
      <c r="E11" s="33"/>
      <c r="F11" s="33"/>
      <c r="G11" s="49"/>
    </row>
    <row r="12" spans="1:16" s="13" customFormat="1" ht="15">
      <c r="A12" s="49"/>
      <c r="B12"/>
      <c r="C12" s="33"/>
      <c r="D12" s="33"/>
      <c r="E12" s="33"/>
      <c r="F12" s="33"/>
      <c r="G12" s="49"/>
    </row>
    <row r="13" spans="1:16">
      <c r="A13" s="49" t="s">
        <v>74</v>
      </c>
    </row>
    <row r="14" spans="1:16" ht="15">
      <c r="A14" s="35"/>
      <c r="B14" s="36"/>
      <c r="C14" s="36"/>
      <c r="D14" s="226" t="s">
        <v>69</v>
      </c>
      <c r="E14" s="227"/>
      <c r="F14" s="227"/>
      <c r="G14" s="227"/>
      <c r="H14" s="227"/>
      <c r="I14" s="227"/>
      <c r="J14" s="227"/>
      <c r="K14" s="227"/>
      <c r="L14" s="227"/>
      <c r="M14" s="227"/>
      <c r="N14" s="139"/>
      <c r="O14" s="139"/>
      <c r="P14" s="144"/>
    </row>
    <row r="15" spans="1:16" ht="15.75" customHeight="1">
      <c r="A15" s="35"/>
      <c r="B15" s="36"/>
      <c r="C15" s="36"/>
      <c r="D15" s="234" t="s">
        <v>75</v>
      </c>
      <c r="E15" s="236" t="s">
        <v>178</v>
      </c>
      <c r="F15" s="222" t="s">
        <v>75</v>
      </c>
      <c r="G15" s="236" t="s">
        <v>179</v>
      </c>
      <c r="H15" s="222" t="s">
        <v>75</v>
      </c>
      <c r="I15" s="137" t="s">
        <v>180</v>
      </c>
      <c r="J15" s="222" t="s">
        <v>75</v>
      </c>
      <c r="K15" s="137" t="s">
        <v>181</v>
      </c>
      <c r="L15" s="222" t="s">
        <v>75</v>
      </c>
      <c r="M15" s="137" t="s">
        <v>182</v>
      </c>
      <c r="N15" s="222" t="s">
        <v>75</v>
      </c>
      <c r="O15" s="137" t="s">
        <v>183</v>
      </c>
      <c r="P15" s="224" t="s">
        <v>184</v>
      </c>
    </row>
    <row r="16" spans="1:16" ht="15">
      <c r="A16" s="35"/>
      <c r="B16" s="36" t="s">
        <v>18</v>
      </c>
      <c r="C16" s="36" t="s">
        <v>23</v>
      </c>
      <c r="D16" s="235"/>
      <c r="E16" s="237"/>
      <c r="F16" s="223"/>
      <c r="G16" s="237"/>
      <c r="H16" s="223"/>
      <c r="I16" s="138"/>
      <c r="J16" s="223"/>
      <c r="K16" s="138"/>
      <c r="L16" s="223"/>
      <c r="M16" s="138"/>
      <c r="N16" s="223"/>
      <c r="O16" s="138"/>
      <c r="P16" s="225"/>
    </row>
    <row r="17" spans="1:16" ht="15">
      <c r="A17" s="38">
        <v>1</v>
      </c>
      <c r="B17" s="39" t="s">
        <v>4</v>
      </c>
      <c r="C17" s="58">
        <f>'A. Eelarve'!C12</f>
        <v>194058</v>
      </c>
      <c r="D17" s="40" t="s">
        <v>176</v>
      </c>
      <c r="E17" s="58">
        <v>49668</v>
      </c>
      <c r="F17" s="40" t="s">
        <v>185</v>
      </c>
      <c r="G17" s="58">
        <v>49668</v>
      </c>
      <c r="H17" s="40" t="s">
        <v>186</v>
      </c>
      <c r="I17" s="58">
        <v>49668</v>
      </c>
      <c r="J17" s="40" t="s">
        <v>187</v>
      </c>
      <c r="K17" s="58">
        <v>49668</v>
      </c>
      <c r="L17" s="40" t="s">
        <v>188</v>
      </c>
      <c r="M17" s="58">
        <v>49668</v>
      </c>
      <c r="N17" s="40" t="s">
        <v>189</v>
      </c>
      <c r="O17" s="58">
        <v>49668</v>
      </c>
      <c r="P17" s="145">
        <f>'A. Eelarve'!D12</f>
        <v>75</v>
      </c>
    </row>
    <row r="18" spans="1:16" ht="15">
      <c r="A18" s="38">
        <v>2</v>
      </c>
      <c r="B18" s="39" t="s">
        <v>20</v>
      </c>
      <c r="C18" s="58">
        <f>'A. Eelarve'!C13</f>
        <v>64686</v>
      </c>
      <c r="D18" s="40" t="s">
        <v>177</v>
      </c>
      <c r="E18" s="58">
        <v>16556</v>
      </c>
      <c r="F18" s="40" t="s">
        <v>190</v>
      </c>
      <c r="G18" s="58">
        <v>16556</v>
      </c>
      <c r="H18" s="40" t="s">
        <v>191</v>
      </c>
      <c r="I18" s="58">
        <v>16556</v>
      </c>
      <c r="J18" s="40" t="s">
        <v>192</v>
      </c>
      <c r="K18" s="58">
        <v>16556</v>
      </c>
      <c r="L18" s="40" t="s">
        <v>193</v>
      </c>
      <c r="M18" s="58">
        <v>16556</v>
      </c>
      <c r="N18" s="40" t="s">
        <v>194</v>
      </c>
      <c r="O18" s="58">
        <v>16556</v>
      </c>
      <c r="P18" s="145">
        <f>'A. Eelarve'!D13</f>
        <v>25</v>
      </c>
    </row>
    <row r="19" spans="1:16" ht="15">
      <c r="A19" s="38">
        <v>3</v>
      </c>
      <c r="B19" s="39" t="s">
        <v>22</v>
      </c>
      <c r="C19" s="58">
        <f>'A. Eelarve'!C14</f>
        <v>0</v>
      </c>
      <c r="D19" s="40"/>
      <c r="E19" s="58">
        <v>0</v>
      </c>
      <c r="F19" s="40"/>
      <c r="G19" s="58">
        <v>0</v>
      </c>
      <c r="H19" s="40"/>
      <c r="I19" s="40">
        <v>0</v>
      </c>
      <c r="J19" s="40"/>
      <c r="K19" s="40">
        <v>0</v>
      </c>
      <c r="L19" s="40"/>
      <c r="M19" s="40">
        <v>0</v>
      </c>
      <c r="N19" s="40"/>
      <c r="O19" s="40">
        <v>0</v>
      </c>
      <c r="P19" s="145">
        <v>0</v>
      </c>
    </row>
    <row r="20" spans="1:16" ht="15">
      <c r="A20" s="38">
        <v>4</v>
      </c>
      <c r="B20" s="39" t="s">
        <v>21</v>
      </c>
      <c r="C20" s="58">
        <f>'A. Eelarve'!C15</f>
        <v>0</v>
      </c>
      <c r="D20" s="40"/>
      <c r="E20" s="58">
        <v>0</v>
      </c>
      <c r="F20" s="40"/>
      <c r="G20" s="58">
        <v>0</v>
      </c>
      <c r="H20" s="40"/>
      <c r="I20" s="40">
        <v>0</v>
      </c>
      <c r="J20" s="40"/>
      <c r="K20" s="40">
        <v>0</v>
      </c>
      <c r="L20" s="40"/>
      <c r="M20" s="40">
        <v>0</v>
      </c>
      <c r="N20" s="40"/>
      <c r="O20" s="40">
        <v>0</v>
      </c>
      <c r="P20" s="145">
        <v>0</v>
      </c>
    </row>
    <row r="21" spans="1:16" ht="15">
      <c r="A21" s="38">
        <v>5</v>
      </c>
      <c r="B21" s="39" t="s">
        <v>51</v>
      </c>
      <c r="C21" s="58">
        <f>'A. Eelarve'!C16</f>
        <v>0</v>
      </c>
      <c r="D21" s="40"/>
      <c r="E21" s="58">
        <v>0</v>
      </c>
      <c r="F21" s="40"/>
      <c r="G21" s="58">
        <v>0</v>
      </c>
      <c r="H21" s="40"/>
      <c r="I21" s="40">
        <v>0</v>
      </c>
      <c r="J21" s="40"/>
      <c r="K21" s="40">
        <v>0</v>
      </c>
      <c r="L21" s="40"/>
      <c r="M21" s="40">
        <v>0</v>
      </c>
      <c r="N21" s="40"/>
      <c r="O21" s="40">
        <v>0</v>
      </c>
      <c r="P21" s="145">
        <v>0</v>
      </c>
    </row>
    <row r="22" spans="1:16" ht="15">
      <c r="A22" s="206" t="s">
        <v>61</v>
      </c>
      <c r="B22" s="207"/>
      <c r="C22" s="44">
        <f>SUM(C17:C21)</f>
        <v>258744</v>
      </c>
      <c r="D22" s="41"/>
      <c r="E22" s="44">
        <f>SUM(E17:E21)</f>
        <v>66224</v>
      </c>
      <c r="F22" s="41"/>
      <c r="G22" s="44">
        <f>SUM(G17:G21)</f>
        <v>66224</v>
      </c>
      <c r="H22" s="41"/>
      <c r="I22" s="44">
        <f>SUM(I17:I21)</f>
        <v>66224</v>
      </c>
      <c r="J22" s="44"/>
      <c r="K22" s="44">
        <f>SUM(K17:K21)</f>
        <v>66224</v>
      </c>
      <c r="L22" s="44"/>
      <c r="M22" s="44">
        <f>SUM(M17:M21)</f>
        <v>66224</v>
      </c>
      <c r="N22" s="44"/>
      <c r="O22" s="44">
        <f>SUM(O17:O21)</f>
        <v>66224</v>
      </c>
      <c r="P22" s="44">
        <f>SUM(P17:P21)</f>
        <v>100</v>
      </c>
    </row>
    <row r="24" spans="1:16">
      <c r="A24" s="49" t="s">
        <v>195</v>
      </c>
    </row>
    <row r="25" spans="1:16" ht="15">
      <c r="A25" s="238" t="s">
        <v>18</v>
      </c>
      <c r="B25" s="239"/>
      <c r="C25" s="229" t="s">
        <v>23</v>
      </c>
      <c r="D25" s="226" t="s">
        <v>69</v>
      </c>
      <c r="E25" s="227"/>
      <c r="F25" s="227"/>
      <c r="G25" s="227"/>
      <c r="H25" s="227"/>
      <c r="I25" s="227"/>
      <c r="J25" s="227"/>
      <c r="K25" s="227"/>
      <c r="L25" s="227"/>
      <c r="M25" s="227"/>
      <c r="N25" s="227"/>
      <c r="O25" s="228"/>
      <c r="P25" s="229" t="s">
        <v>60</v>
      </c>
    </row>
    <row r="26" spans="1:16" ht="25.5" customHeight="1">
      <c r="A26" s="240"/>
      <c r="B26" s="241"/>
      <c r="C26" s="230"/>
      <c r="D26" s="232" t="s">
        <v>178</v>
      </c>
      <c r="E26" s="233"/>
      <c r="F26" s="232" t="s">
        <v>70</v>
      </c>
      <c r="G26" s="233"/>
      <c r="H26" s="232" t="s">
        <v>71</v>
      </c>
      <c r="I26" s="233"/>
      <c r="J26" s="232" t="s">
        <v>72</v>
      </c>
      <c r="K26" s="233"/>
      <c r="L26" s="232" t="s">
        <v>196</v>
      </c>
      <c r="M26" s="233"/>
      <c r="N26" s="232" t="s">
        <v>197</v>
      </c>
      <c r="O26" s="233"/>
      <c r="P26" s="230"/>
    </row>
    <row r="27" spans="1:16" ht="54.75" customHeight="1">
      <c r="A27" s="242"/>
      <c r="B27" s="243"/>
      <c r="C27" s="231"/>
      <c r="D27" s="37" t="s">
        <v>73</v>
      </c>
      <c r="E27" s="51" t="s">
        <v>19</v>
      </c>
      <c r="F27" s="50" t="s">
        <v>73</v>
      </c>
      <c r="G27" s="51" t="s">
        <v>19</v>
      </c>
      <c r="H27" s="147" t="s">
        <v>73</v>
      </c>
      <c r="I27" s="148" t="s">
        <v>19</v>
      </c>
      <c r="J27" s="149" t="s">
        <v>73</v>
      </c>
      <c r="K27" s="146" t="s">
        <v>19</v>
      </c>
      <c r="L27" s="149" t="s">
        <v>73</v>
      </c>
      <c r="M27" s="146" t="s">
        <v>19</v>
      </c>
      <c r="N27" s="149" t="s">
        <v>73</v>
      </c>
      <c r="O27" s="146" t="s">
        <v>19</v>
      </c>
      <c r="P27" s="231"/>
    </row>
    <row r="28" spans="1:16" ht="15">
      <c r="A28" s="38">
        <v>1</v>
      </c>
      <c r="B28" s="39" t="s">
        <v>4</v>
      </c>
      <c r="C28" s="58">
        <f>E28+G28+I28+K28+M28+O28</f>
        <v>149004</v>
      </c>
      <c r="D28" s="27">
        <v>42209</v>
      </c>
      <c r="E28" s="60">
        <v>49668</v>
      </c>
      <c r="F28" s="27">
        <v>42468</v>
      </c>
      <c r="G28" s="60">
        <v>49668</v>
      </c>
      <c r="H28" s="186">
        <v>42685</v>
      </c>
      <c r="I28" s="150">
        <v>49668</v>
      </c>
      <c r="J28" s="150"/>
      <c r="K28" s="150"/>
      <c r="L28" s="150"/>
      <c r="M28" s="150"/>
      <c r="N28" s="150"/>
      <c r="O28" s="150"/>
      <c r="P28" s="61">
        <f>'A. Eelarve'!D12</f>
        <v>75</v>
      </c>
    </row>
    <row r="29" spans="1:16" ht="15">
      <c r="A29" s="38">
        <v>2</v>
      </c>
      <c r="B29" s="39" t="s">
        <v>20</v>
      </c>
      <c r="C29" s="58">
        <f>E29+G29+I29+K29+M29+O29</f>
        <v>49668</v>
      </c>
      <c r="D29" s="27">
        <v>42209</v>
      </c>
      <c r="E29" s="60">
        <v>16556</v>
      </c>
      <c r="F29" s="27">
        <v>42468</v>
      </c>
      <c r="G29" s="60">
        <v>16556</v>
      </c>
      <c r="H29" s="186">
        <v>42685</v>
      </c>
      <c r="I29" s="150">
        <v>16556</v>
      </c>
      <c r="J29" s="150"/>
      <c r="K29" s="150"/>
      <c r="L29" s="150"/>
      <c r="M29" s="150"/>
      <c r="N29" s="150"/>
      <c r="O29" s="150"/>
      <c r="P29" s="61">
        <f>'A. Eelarve'!D13</f>
        <v>25</v>
      </c>
    </row>
    <row r="30" spans="1:16" ht="15">
      <c r="A30" s="38">
        <v>3</v>
      </c>
      <c r="B30" s="39" t="s">
        <v>22</v>
      </c>
      <c r="C30" s="58">
        <f>E30+G30+J30</f>
        <v>0</v>
      </c>
      <c r="D30" s="27"/>
      <c r="E30" s="60"/>
      <c r="F30" s="27"/>
      <c r="G30" s="60"/>
      <c r="H30" s="150"/>
      <c r="I30" s="150"/>
      <c r="J30" s="150"/>
      <c r="K30" s="150"/>
      <c r="L30" s="150"/>
      <c r="M30" s="150"/>
      <c r="N30" s="150"/>
      <c r="O30" s="150"/>
      <c r="P30" s="61"/>
    </row>
    <row r="31" spans="1:16" ht="15">
      <c r="A31" s="38">
        <v>4</v>
      </c>
      <c r="B31" s="39" t="s">
        <v>21</v>
      </c>
      <c r="C31" s="58">
        <f>E31+G31+J31</f>
        <v>0</v>
      </c>
      <c r="D31" s="27"/>
      <c r="E31" s="60"/>
      <c r="F31" s="27"/>
      <c r="G31" s="60"/>
      <c r="H31" s="150"/>
      <c r="I31" s="150"/>
      <c r="J31" s="150"/>
      <c r="K31" s="150"/>
      <c r="L31" s="150"/>
      <c r="M31" s="150"/>
      <c r="N31" s="150"/>
      <c r="O31" s="150"/>
      <c r="P31" s="61"/>
    </row>
    <row r="32" spans="1:16" ht="15">
      <c r="A32" s="38">
        <v>5</v>
      </c>
      <c r="B32" s="39" t="s">
        <v>51</v>
      </c>
      <c r="C32" s="58">
        <f>E32+G32+J32</f>
        <v>0</v>
      </c>
      <c r="D32" s="27"/>
      <c r="E32" s="60"/>
      <c r="F32" s="27"/>
      <c r="G32" s="60"/>
      <c r="H32" s="150"/>
      <c r="I32" s="150"/>
      <c r="J32" s="150"/>
      <c r="K32" s="150"/>
      <c r="L32" s="150"/>
      <c r="M32" s="150"/>
      <c r="N32" s="150"/>
      <c r="O32" s="150"/>
      <c r="P32" s="61"/>
    </row>
    <row r="33" spans="1:16" ht="15">
      <c r="A33" s="206" t="s">
        <v>61</v>
      </c>
      <c r="B33" s="207"/>
      <c r="C33" s="44">
        <f>SUM(C28:C32)</f>
        <v>198672</v>
      </c>
      <c r="D33" s="41"/>
      <c r="E33" s="44">
        <f>SUM(E28:E32)</f>
        <v>66224</v>
      </c>
      <c r="F33" s="41"/>
      <c r="G33" s="44">
        <f>SUM(G28:G32)</f>
        <v>66224</v>
      </c>
      <c r="H33" s="44"/>
      <c r="I33" s="44">
        <f>SUM(I28:I32)</f>
        <v>66224</v>
      </c>
      <c r="J33" s="44"/>
      <c r="K33" s="44">
        <f>SUM(K28:K32)</f>
        <v>0</v>
      </c>
      <c r="L33" s="44"/>
      <c r="M33" s="44">
        <f>SUM(M28:M32)</f>
        <v>0</v>
      </c>
      <c r="N33" s="44"/>
      <c r="O33" s="44">
        <f>SUM(O28:O32)</f>
        <v>0</v>
      </c>
      <c r="P33" s="44">
        <f>SUM(P28:P32)</f>
        <v>100</v>
      </c>
    </row>
    <row r="36" spans="1:16">
      <c r="A36" s="49" t="s">
        <v>201</v>
      </c>
      <c r="I36" s="52"/>
    </row>
    <row r="37" spans="1:16" ht="12" customHeight="1"/>
    <row r="38" spans="1:16" ht="20.25" customHeight="1">
      <c r="A38" s="13" t="s">
        <v>1310</v>
      </c>
    </row>
    <row r="40" spans="1:16">
      <c r="A40" t="s">
        <v>89</v>
      </c>
    </row>
    <row r="41" spans="1:16" s="13" customFormat="1"/>
    <row r="42" spans="1:16">
      <c r="A42" s="152" t="s">
        <v>200</v>
      </c>
      <c r="B42" s="152"/>
    </row>
    <row r="43" spans="1:16">
      <c r="A43" s="151" t="s">
        <v>198</v>
      </c>
    </row>
    <row r="44" spans="1:16">
      <c r="A44" t="s">
        <v>199</v>
      </c>
    </row>
  </sheetData>
  <sheetProtection selectLockedCells="1"/>
  <mergeCells count="22">
    <mergeCell ref="C25:C27"/>
    <mergeCell ref="A25:B27"/>
    <mergeCell ref="A22:B22"/>
    <mergeCell ref="A33:B33"/>
    <mergeCell ref="D26:E26"/>
    <mergeCell ref="D14:M14"/>
    <mergeCell ref="E15:E16"/>
    <mergeCell ref="G15:G16"/>
    <mergeCell ref="J15:J16"/>
    <mergeCell ref="L15:L16"/>
    <mergeCell ref="N15:N16"/>
    <mergeCell ref="P15:P16"/>
    <mergeCell ref="D25:O25"/>
    <mergeCell ref="P25:P27"/>
    <mergeCell ref="H26:I26"/>
    <mergeCell ref="J26:K26"/>
    <mergeCell ref="L26:M26"/>
    <mergeCell ref="N26:O26"/>
    <mergeCell ref="H15:H16"/>
    <mergeCell ref="F15:F16"/>
    <mergeCell ref="D15:D16"/>
    <mergeCell ref="F26:G26"/>
  </mergeCells>
  <conditionalFormatting sqref="P33">
    <cfRule type="cellIs" dxfId="29" priority="1" operator="equal">
      <formula>0</formula>
    </cfRule>
    <cfRule type="cellIs" dxfId="28" priority="2" operator="lessThan">
      <formula>100</formula>
    </cfRule>
    <cfRule type="cellIs" dxfId="27" priority="3" operator="greaterThan">
      <formula>100</formula>
    </cfRule>
  </conditionalFormatting>
  <dataValidations count="7">
    <dataValidation type="decimal" operator="equal" allowBlank="1" showInputMessage="1" showErrorMessage="1" sqref="C22:D22">
      <formula1>C32</formula1>
    </dataValidation>
    <dataValidation type="decimal" operator="equal" allowBlank="1" showInputMessage="1" showErrorMessage="1" errorTitle="Tähelepanu!" error="Tervik peab olema 100%" promptTitle="Tähelepanu!" prompt="Osakaalude summa peab olema 100%" sqref="P33">
      <formula1>100</formula1>
    </dataValidation>
    <dataValidation type="decimal" allowBlank="1" showInputMessage="1" showErrorMessage="1" errorTitle="Tähelepanu!" error="AMIF toetuse osakaal ei saa olla suurem kui 75%" promptTitle="Tähelepanu!" prompt="AMIF toetuse osakaal ei saa olla suurem kui 75%" sqref="P28">
      <formula1>0</formula1>
      <formula2>75</formula2>
    </dataValidation>
    <dataValidation operator="equal" allowBlank="1" showErrorMessage="1" promptTitle="Tähelepanu!" prompt="AMIF tulu peab võrduma AMIF kuluga." sqref="B16 A25"/>
    <dataValidation type="custom" allowBlank="1" showInputMessage="1" showErrorMessage="1" sqref="P18 P29">
      <formula1>IF(SUM(P17:P21)&gt;100," ",100-(P17+P19+P20+P21))</formula1>
    </dataValidation>
    <dataValidation type="decimal" operator="equal" allowBlank="1" showInputMessage="1" showErrorMessage="1" sqref="D33">
      <formula1>D40</formula1>
    </dataValidation>
    <dataValidation type="decimal" operator="equal" allowBlank="1" showInputMessage="1" showErrorMessage="1" sqref="C33">
      <formula1>C44</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FFFF00"/>
  </sheetPr>
  <dimension ref="A1:S49"/>
  <sheetViews>
    <sheetView topLeftCell="A16" workbookViewId="0">
      <selection activeCell="D34" sqref="D34"/>
    </sheetView>
  </sheetViews>
  <sheetFormatPr baseColWidth="10" defaultColWidth="9.1640625" defaultRowHeight="15" x14ac:dyDescent="0"/>
  <cols>
    <col min="1" max="1" width="25.33203125" style="1" customWidth="1"/>
    <col min="2" max="2" width="41.83203125" style="1" customWidth="1"/>
    <col min="3" max="3" width="17.33203125" style="1" customWidth="1"/>
    <col min="4" max="5" width="18.1640625" style="1" customWidth="1"/>
    <col min="6" max="6" width="18.6640625" style="17" customWidth="1"/>
    <col min="7" max="9" width="18.1640625" style="17" customWidth="1"/>
    <col min="10" max="10" width="18.5" style="1" customWidth="1"/>
    <col min="11" max="11" width="15" style="1" customWidth="1"/>
    <col min="12" max="14" width="9.1640625" style="1"/>
    <col min="15" max="15" width="9.1640625" style="1" customWidth="1"/>
    <col min="16" max="17" width="9.1640625" style="1"/>
    <col min="18" max="18" width="10.6640625" style="1" customWidth="1"/>
    <col min="19" max="19" width="8.83203125" style="1" customWidth="1"/>
    <col min="20" max="16384" width="9.1640625" style="1"/>
  </cols>
  <sheetData>
    <row r="1" spans="1:19" s="17" customFormat="1">
      <c r="A1" s="31" t="str">
        <f>IF(K21=0,"",IF(K21=100,"","Tähelepanu! Tabel 1. Projekti maksumus ja tulud allikate lõikes (EUR), osakaalude summa ei moodusta 100%"))</f>
        <v/>
      </c>
    </row>
    <row r="2" spans="1:19" s="17" customFormat="1">
      <c r="A2" s="31" t="str">
        <f>IF(D21=D34,"","Tähelepanu! Tabel 1. Projekti maksumus ja tulud allikate lõikes (EUR). Projekti tegelikud tulud kokku ei ole võrdne projekti tegelike kuludega.")</f>
        <v/>
      </c>
    </row>
    <row r="3" spans="1:19" s="17" customFormat="1">
      <c r="A3" s="73"/>
      <c r="B3" s="71"/>
      <c r="D3" s="34"/>
    </row>
    <row r="4" spans="1:19" s="17" customFormat="1">
      <c r="A4" s="70" t="s">
        <v>29</v>
      </c>
      <c r="B4" s="71"/>
      <c r="D4" s="34"/>
    </row>
    <row r="5" spans="1:19">
      <c r="A5" s="3" t="s">
        <v>0</v>
      </c>
    </row>
    <row r="6" spans="1:19" s="28" customFormat="1">
      <c r="A6" s="34" t="s">
        <v>48</v>
      </c>
      <c r="B6" s="28" t="str">
        <f>'B. Maksetaotlus'!C6</f>
        <v>MTÜ Johannes Mihkelsoni Keskus</v>
      </c>
    </row>
    <row r="7" spans="1:19" s="28" customFormat="1">
      <c r="A7" s="34" t="s">
        <v>96</v>
      </c>
      <c r="B7" s="28" t="str">
        <f>'B. Maksetaotlus'!C7</f>
        <v>Tugiisikuteenus varjupaigataotlejatele ja rahvusvahelise kaitse saanud isikutele</v>
      </c>
    </row>
    <row r="8" spans="1:19" s="28" customFormat="1">
      <c r="A8" s="34" t="s">
        <v>99</v>
      </c>
      <c r="B8" s="28" t="str">
        <f>'B. Maksetaotlus'!C8</f>
        <v>AMIF 2015-10</v>
      </c>
    </row>
    <row r="9" spans="1:19" s="28" customFormat="1">
      <c r="A9" s="34" t="s">
        <v>100</v>
      </c>
      <c r="B9" s="17" t="s">
        <v>397</v>
      </c>
    </row>
    <row r="10" spans="1:19" s="28" customFormat="1">
      <c r="A10" s="34" t="s">
        <v>1</v>
      </c>
      <c r="B10" s="28" t="str">
        <f>'B. Maksetaotlus'!C10</f>
        <v>01.07.2015-31.12.2016</v>
      </c>
      <c r="C10" s="33"/>
      <c r="D10" s="33"/>
      <c r="E10" s="33"/>
      <c r="F10" s="33"/>
      <c r="G10" s="33"/>
      <c r="H10" s="33"/>
      <c r="I10" s="33"/>
      <c r="J10" s="33"/>
      <c r="K10" s="33"/>
      <c r="L10" s="33"/>
      <c r="M10" s="33"/>
      <c r="N10" s="33"/>
      <c r="O10" s="33"/>
      <c r="P10" s="33"/>
      <c r="Q10" s="33"/>
      <c r="R10" s="33"/>
      <c r="S10" s="33"/>
    </row>
    <row r="11" spans="1:19">
      <c r="A11" s="69" t="s">
        <v>50</v>
      </c>
      <c r="B11" s="1" t="s">
        <v>145</v>
      </c>
      <c r="C11" s="7"/>
      <c r="D11" s="6"/>
      <c r="E11" s="6"/>
      <c r="F11" s="6"/>
      <c r="G11" s="6"/>
      <c r="H11" s="6"/>
      <c r="I11" s="6"/>
      <c r="J11" s="6"/>
      <c r="K11" s="6"/>
      <c r="L11" s="6"/>
      <c r="M11" s="6"/>
      <c r="N11" s="6"/>
      <c r="O11" s="6"/>
      <c r="P11" s="6"/>
      <c r="Q11" s="6"/>
      <c r="R11" s="6"/>
      <c r="S11" s="6"/>
    </row>
    <row r="12" spans="1:19">
      <c r="L12" s="6"/>
      <c r="M12" s="6"/>
      <c r="N12" s="6"/>
      <c r="O12" s="6"/>
      <c r="P12" s="6"/>
      <c r="Q12" s="6"/>
      <c r="R12" s="6"/>
      <c r="S12" s="6"/>
    </row>
    <row r="14" spans="1:19">
      <c r="A14" s="250" t="s">
        <v>62</v>
      </c>
      <c r="B14" s="250"/>
      <c r="C14" s="23"/>
      <c r="D14" s="23"/>
    </row>
    <row r="15" spans="1:19" ht="45">
      <c r="A15" s="35"/>
      <c r="B15" s="36" t="s">
        <v>18</v>
      </c>
      <c r="C15" s="37" t="s">
        <v>66</v>
      </c>
      <c r="D15" s="37" t="s">
        <v>67</v>
      </c>
      <c r="E15" s="30" t="s">
        <v>152</v>
      </c>
      <c r="F15" s="30" t="s">
        <v>158</v>
      </c>
      <c r="G15" s="30" t="s">
        <v>159</v>
      </c>
      <c r="H15" s="30" t="s">
        <v>160</v>
      </c>
      <c r="I15" s="30" t="s">
        <v>161</v>
      </c>
      <c r="J15" s="30" t="s">
        <v>162</v>
      </c>
      <c r="K15" s="24" t="s">
        <v>60</v>
      </c>
    </row>
    <row r="16" spans="1:19">
      <c r="A16" s="38">
        <v>1</v>
      </c>
      <c r="B16" s="39" t="s">
        <v>4</v>
      </c>
      <c r="C16" s="58">
        <f>'A. Eelarve'!C12</f>
        <v>194058</v>
      </c>
      <c r="D16" s="58">
        <f>E16+F16+G16+H16+I16+J16</f>
        <v>84939.99</v>
      </c>
      <c r="E16" s="170">
        <v>27981.33</v>
      </c>
      <c r="F16" s="170">
        <v>27503.61</v>
      </c>
      <c r="G16" s="170">
        <v>29455.05</v>
      </c>
      <c r="H16" s="170">
        <v>0</v>
      </c>
      <c r="I16" s="170">
        <v>0</v>
      </c>
      <c r="J16" s="170">
        <v>0</v>
      </c>
      <c r="K16" s="59">
        <f>'A. Eelarve'!D12</f>
        <v>75</v>
      </c>
    </row>
    <row r="17" spans="1:14">
      <c r="A17" s="38">
        <v>2</v>
      </c>
      <c r="B17" s="39" t="s">
        <v>20</v>
      </c>
      <c r="C17" s="58">
        <f>'A. Eelarve'!C13</f>
        <v>64686</v>
      </c>
      <c r="D17" s="58">
        <f>E17+F17+G17+H17+I17+J17</f>
        <v>28313.350000000002</v>
      </c>
      <c r="E17" s="58">
        <v>9327.1200000000008</v>
      </c>
      <c r="F17" s="58">
        <v>9167.8700000000008</v>
      </c>
      <c r="G17" s="58">
        <v>9818.36</v>
      </c>
      <c r="H17" s="58">
        <v>0</v>
      </c>
      <c r="I17" s="58">
        <v>0</v>
      </c>
      <c r="J17" s="58">
        <v>0</v>
      </c>
      <c r="K17" s="59">
        <f>'A. Eelarve'!D13</f>
        <v>25</v>
      </c>
      <c r="L17" s="6"/>
    </row>
    <row r="18" spans="1:14" s="17" customFormat="1">
      <c r="A18" s="38">
        <v>3</v>
      </c>
      <c r="B18" s="39" t="s">
        <v>22</v>
      </c>
      <c r="C18" s="58">
        <f>'A. Eelarve'!C14</f>
        <v>0</v>
      </c>
      <c r="D18" s="58">
        <f>E18+J18</f>
        <v>0</v>
      </c>
      <c r="E18" s="58">
        <v>0</v>
      </c>
      <c r="F18" s="58">
        <v>0</v>
      </c>
      <c r="G18" s="58">
        <v>0</v>
      </c>
      <c r="H18" s="58">
        <v>0</v>
      </c>
      <c r="I18" s="58">
        <v>0</v>
      </c>
      <c r="J18" s="58">
        <v>0</v>
      </c>
      <c r="K18" s="59">
        <f>'A. Eelarve'!D14</f>
        <v>0</v>
      </c>
      <c r="L18" s="6"/>
    </row>
    <row r="19" spans="1:14">
      <c r="A19" s="38">
        <v>4</v>
      </c>
      <c r="B19" s="39" t="s">
        <v>21</v>
      </c>
      <c r="C19" s="58">
        <f>'A. Eelarve'!C15</f>
        <v>0</v>
      </c>
      <c r="D19" s="58">
        <f>E19+J19</f>
        <v>0</v>
      </c>
      <c r="E19" s="58">
        <v>0</v>
      </c>
      <c r="F19" s="58">
        <v>0</v>
      </c>
      <c r="G19" s="58">
        <v>0</v>
      </c>
      <c r="H19" s="58">
        <v>0</v>
      </c>
      <c r="I19" s="58">
        <v>0</v>
      </c>
      <c r="J19" s="58">
        <v>0</v>
      </c>
      <c r="K19" s="59">
        <f>'A. Eelarve'!D15</f>
        <v>0</v>
      </c>
    </row>
    <row r="20" spans="1:14" s="17" customFormat="1">
      <c r="A20" s="38">
        <v>5</v>
      </c>
      <c r="B20" s="39" t="s">
        <v>51</v>
      </c>
      <c r="C20" s="58">
        <f>'A. Eelarve'!C16</f>
        <v>0</v>
      </c>
      <c r="D20" s="58">
        <f>E20+J20</f>
        <v>0</v>
      </c>
      <c r="E20" s="58">
        <v>0</v>
      </c>
      <c r="F20" s="58">
        <v>0</v>
      </c>
      <c r="G20" s="58">
        <v>0</v>
      </c>
      <c r="H20" s="58">
        <v>0</v>
      </c>
      <c r="I20" s="58">
        <v>0</v>
      </c>
      <c r="J20" s="58">
        <v>0</v>
      </c>
      <c r="K20" s="59">
        <f>'A. Eelarve'!D16</f>
        <v>0</v>
      </c>
    </row>
    <row r="21" spans="1:14">
      <c r="A21" s="206" t="s">
        <v>61</v>
      </c>
      <c r="B21" s="207"/>
      <c r="C21" s="44">
        <f t="shared" ref="C21:K21" si="0">SUM(C16:C20)</f>
        <v>258744</v>
      </c>
      <c r="D21" s="44">
        <f>SUM(D16:D20)</f>
        <v>113253.34000000001</v>
      </c>
      <c r="E21" s="44">
        <f t="shared" si="0"/>
        <v>37308.450000000004</v>
      </c>
      <c r="F21" s="44">
        <f t="shared" si="0"/>
        <v>36671.480000000003</v>
      </c>
      <c r="G21" s="44">
        <f t="shared" si="0"/>
        <v>39273.410000000003</v>
      </c>
      <c r="H21" s="44">
        <f t="shared" si="0"/>
        <v>0</v>
      </c>
      <c r="I21" s="44">
        <f t="shared" si="0"/>
        <v>0</v>
      </c>
      <c r="J21" s="44">
        <f t="shared" si="0"/>
        <v>0</v>
      </c>
      <c r="K21" s="25">
        <f t="shared" si="0"/>
        <v>100</v>
      </c>
    </row>
    <row r="24" spans="1:14" s="17" customFormat="1">
      <c r="A24" s="8" t="s">
        <v>95</v>
      </c>
      <c r="B24" s="1"/>
      <c r="C24" s="7"/>
      <c r="D24" s="6"/>
      <c r="E24" s="6"/>
      <c r="F24" s="6"/>
      <c r="G24" s="6"/>
      <c r="H24" s="6"/>
      <c r="I24" s="6"/>
      <c r="J24" s="6"/>
      <c r="K24" s="6"/>
    </row>
    <row r="25" spans="1:14" ht="78.75" customHeight="1">
      <c r="A25" s="246" t="s">
        <v>2</v>
      </c>
      <c r="B25" s="246" t="s">
        <v>3</v>
      </c>
      <c r="C25" s="244" t="s">
        <v>16</v>
      </c>
      <c r="D25" s="29" t="s">
        <v>28</v>
      </c>
      <c r="E25" s="244" t="s">
        <v>152</v>
      </c>
      <c r="F25" s="244" t="s">
        <v>158</v>
      </c>
      <c r="G25" s="244" t="s">
        <v>159</v>
      </c>
      <c r="H25" s="244" t="s">
        <v>160</v>
      </c>
      <c r="I25" s="244" t="s">
        <v>161</v>
      </c>
      <c r="J25" s="244" t="s">
        <v>162</v>
      </c>
      <c r="K25" s="30" t="s">
        <v>6</v>
      </c>
    </row>
    <row r="26" spans="1:14" s="12" customFormat="1">
      <c r="A26" s="247"/>
      <c r="B26" s="247"/>
      <c r="C26" s="245"/>
      <c r="D26" s="4" t="s">
        <v>5</v>
      </c>
      <c r="E26" s="245"/>
      <c r="F26" s="245"/>
      <c r="G26" s="245"/>
      <c r="H26" s="245"/>
      <c r="I26" s="245"/>
      <c r="J26" s="245"/>
      <c r="K26" s="20"/>
    </row>
    <row r="27" spans="1:14" s="12" customFormat="1">
      <c r="A27" s="10" t="s">
        <v>41</v>
      </c>
      <c r="B27" s="10" t="s">
        <v>7</v>
      </c>
      <c r="C27" s="62">
        <f>'A. Eelarve'!C21</f>
        <v>114696</v>
      </c>
      <c r="D27" s="62">
        <f>SUM(E27:J27)</f>
        <v>55617.720000000016</v>
      </c>
      <c r="E27" s="62">
        <f>'C1. Tööjõukulud'!H70</f>
        <v>17385.600000000006</v>
      </c>
      <c r="F27" s="62">
        <f>'C1. Tööjõukulud'!H148</f>
        <v>19116.060000000005</v>
      </c>
      <c r="G27" s="62">
        <f>'C1. Tööjõukulud'!H226</f>
        <v>19116.060000000005</v>
      </c>
      <c r="H27" s="62">
        <f>'C1. Tööjõukulud'!H232</f>
        <v>0</v>
      </c>
      <c r="I27" s="62">
        <f>'C1. Tööjõukulud'!H238</f>
        <v>0</v>
      </c>
      <c r="J27" s="62">
        <f>'C1. Tööjõukulud'!H245</f>
        <v>0</v>
      </c>
      <c r="K27" s="62">
        <f t="shared" ref="K27:K34" si="1">IFERROR(ROUND(D27/C27*100,2),0)</f>
        <v>48.49</v>
      </c>
      <c r="N27"/>
    </row>
    <row r="28" spans="1:14">
      <c r="A28" s="10" t="s">
        <v>8</v>
      </c>
      <c r="B28" s="10" t="s">
        <v>9</v>
      </c>
      <c r="C28" s="62">
        <f>'A. Eelarve'!C22</f>
        <v>9960</v>
      </c>
      <c r="D28" s="62">
        <f>SUM(E28:J28)</f>
        <v>3183.42</v>
      </c>
      <c r="E28" s="62">
        <f>'C2. Lähetuskulud'!H44</f>
        <v>2228.56</v>
      </c>
      <c r="F28" s="62">
        <f>'C2. Lähetuskulud'!H74</f>
        <v>493.40000000000003</v>
      </c>
      <c r="G28" s="62">
        <f>'C2. Lähetuskulud'!H103</f>
        <v>461.45999999999992</v>
      </c>
      <c r="H28" s="62">
        <f>'C2. Lähetuskulud'!H109</f>
        <v>0</v>
      </c>
      <c r="I28" s="62">
        <f>'C2. Lähetuskulud'!H115</f>
        <v>0</v>
      </c>
      <c r="J28" s="62">
        <f>'C2. Lähetuskulud'!H122</f>
        <v>0</v>
      </c>
      <c r="K28" s="62">
        <f t="shared" si="1"/>
        <v>31.96</v>
      </c>
      <c r="N28"/>
    </row>
    <row r="29" spans="1:14">
      <c r="A29" s="10" t="s">
        <v>10</v>
      </c>
      <c r="B29" s="11" t="s">
        <v>11</v>
      </c>
      <c r="C29" s="62">
        <f>'A. Eelarve'!C23</f>
        <v>103300</v>
      </c>
      <c r="D29" s="62">
        <f>SUM(E29:J29)</f>
        <v>36435.31</v>
      </c>
      <c r="E29" s="62">
        <f>' C3. Sihtrühmaga seotud kulud'!H146</f>
        <v>10845.98</v>
      </c>
      <c r="F29" s="62">
        <f>' C3. Sihtrühmaga seotud kulud'!H323</f>
        <v>11787.13</v>
      </c>
      <c r="G29" s="62">
        <f>' C3. Sihtrühmaga seotud kulud'!H508</f>
        <v>13802.199999999997</v>
      </c>
      <c r="H29" s="62">
        <f>' C3. Sihtrühmaga seotud kulud'!H514</f>
        <v>0</v>
      </c>
      <c r="I29" s="62">
        <f>' C3. Sihtrühmaga seotud kulud'!H520</f>
        <v>0</v>
      </c>
      <c r="J29" s="62">
        <f>' C3. Sihtrühmaga seotud kulud'!H527</f>
        <v>0</v>
      </c>
      <c r="K29" s="62">
        <f t="shared" si="1"/>
        <v>35.270000000000003</v>
      </c>
    </row>
    <row r="30" spans="1:14" s="17" customFormat="1">
      <c r="A30" s="10" t="s">
        <v>86</v>
      </c>
      <c r="B30" s="11" t="s">
        <v>87</v>
      </c>
      <c r="C30" s="62">
        <f>'A. Eelarve'!C24</f>
        <v>17385</v>
      </c>
      <c r="D30" s="62">
        <f>SUM(E30:J30)</f>
        <v>10314.549999999999</v>
      </c>
      <c r="E30" s="62">
        <f>'C4. Allhanked'!H20</f>
        <v>3753.5999999999995</v>
      </c>
      <c r="F30" s="62">
        <f>'C4. Allhanked'!H47</f>
        <v>2927.02</v>
      </c>
      <c r="G30" s="62">
        <f>'C4. Allhanked'!H78</f>
        <v>3633.9299999999994</v>
      </c>
      <c r="H30" s="62">
        <f>'C4. Allhanked'!H84</f>
        <v>0</v>
      </c>
      <c r="I30" s="62">
        <f>'C4. Allhanked'!H90</f>
        <v>0</v>
      </c>
      <c r="J30" s="62">
        <f>'C4. Allhanked'!H97</f>
        <v>0</v>
      </c>
      <c r="K30" s="62">
        <f t="shared" si="1"/>
        <v>59.33</v>
      </c>
    </row>
    <row r="31" spans="1:14" s="17" customFormat="1">
      <c r="A31" s="10" t="s">
        <v>91</v>
      </c>
      <c r="B31" s="11" t="s">
        <v>90</v>
      </c>
      <c r="C31" s="62">
        <f>'A. Eelarve'!C25</f>
        <v>3480</v>
      </c>
      <c r="D31" s="62">
        <f>SUM(E31:J31)</f>
        <v>2008.5700000000002</v>
      </c>
      <c r="E31" s="62">
        <f>'C5. Muud otsesed kulud'!H19</f>
        <v>1260.4800000000002</v>
      </c>
      <c r="F31" s="62">
        <f>'C5. Muud otsesed kulud'!H25</f>
        <v>281.46999999999997</v>
      </c>
      <c r="G31" s="62">
        <f>'C5. Muud otsesed kulud'!H33</f>
        <v>466.62</v>
      </c>
      <c r="H31" s="62">
        <f>'C5. Muud otsesed kulud'!H39</f>
        <v>0</v>
      </c>
      <c r="I31" s="62">
        <f>'C5. Muud otsesed kulud'!H45</f>
        <v>0</v>
      </c>
      <c r="J31" s="62">
        <f>'C5. Muud otsesed kulud'!H52</f>
        <v>0</v>
      </c>
      <c r="K31" s="62">
        <f t="shared" si="1"/>
        <v>57.72</v>
      </c>
    </row>
    <row r="32" spans="1:14">
      <c r="A32" s="177"/>
      <c r="B32" s="178" t="s">
        <v>47</v>
      </c>
      <c r="C32" s="176">
        <f t="shared" ref="C32:J32" si="2">SUM(C27:C31)</f>
        <v>248821</v>
      </c>
      <c r="D32" s="176">
        <f>SUM(D27:D31)</f>
        <v>107559.57000000002</v>
      </c>
      <c r="E32" s="176">
        <f t="shared" si="2"/>
        <v>35474.220000000008</v>
      </c>
      <c r="F32" s="176">
        <f t="shared" si="2"/>
        <v>34605.08</v>
      </c>
      <c r="G32" s="176">
        <f>SUM(G27:G31)</f>
        <v>37480.270000000004</v>
      </c>
      <c r="H32" s="176">
        <f t="shared" si="2"/>
        <v>0</v>
      </c>
      <c r="I32" s="176">
        <f t="shared" si="2"/>
        <v>0</v>
      </c>
      <c r="J32" s="176">
        <f t="shared" si="2"/>
        <v>0</v>
      </c>
      <c r="K32" s="176">
        <f t="shared" si="1"/>
        <v>43.23</v>
      </c>
    </row>
    <row r="33" spans="1:19">
      <c r="A33" s="177"/>
      <c r="B33" s="178" t="s">
        <v>17</v>
      </c>
      <c r="C33" s="176">
        <f>'A. Eelarve'!C27</f>
        <v>9923</v>
      </c>
      <c r="D33" s="176">
        <f>SUM(E33:J33)</f>
        <v>5693.77</v>
      </c>
      <c r="E33" s="179">
        <v>1834.23</v>
      </c>
      <c r="F33" s="180">
        <v>2066.4</v>
      </c>
      <c r="G33" s="179">
        <v>1793.14</v>
      </c>
      <c r="H33" s="179">
        <v>0</v>
      </c>
      <c r="I33" s="179">
        <v>0</v>
      </c>
      <c r="J33" s="179">
        <v>0</v>
      </c>
      <c r="K33" s="176">
        <f t="shared" si="1"/>
        <v>57.38</v>
      </c>
    </row>
    <row r="34" spans="1:19">
      <c r="A34" s="9"/>
      <c r="B34" s="10" t="s">
        <v>15</v>
      </c>
      <c r="C34" s="62">
        <f t="shared" ref="C34:J34" si="3">SUM(C32:C33)</f>
        <v>258744</v>
      </c>
      <c r="D34" s="62">
        <f t="shared" si="3"/>
        <v>113253.34000000003</v>
      </c>
      <c r="E34" s="62">
        <f t="shared" si="3"/>
        <v>37308.450000000012</v>
      </c>
      <c r="F34" s="62">
        <f t="shared" si="3"/>
        <v>36671.480000000003</v>
      </c>
      <c r="G34" s="62">
        <f t="shared" si="3"/>
        <v>39273.410000000003</v>
      </c>
      <c r="H34" s="62">
        <f t="shared" si="3"/>
        <v>0</v>
      </c>
      <c r="I34" s="62">
        <f t="shared" si="3"/>
        <v>0</v>
      </c>
      <c r="J34" s="62">
        <f t="shared" si="3"/>
        <v>0</v>
      </c>
      <c r="K34" s="176">
        <f t="shared" si="1"/>
        <v>43.77</v>
      </c>
    </row>
    <row r="35" spans="1:19">
      <c r="A35"/>
      <c r="B35"/>
      <c r="C35"/>
      <c r="D35"/>
      <c r="J35" s="63"/>
    </row>
    <row r="36" spans="1:19" s="17" customFormat="1">
      <c r="A36" s="14" t="s">
        <v>94</v>
      </c>
      <c r="B36" s="16"/>
      <c r="C36" s="13"/>
      <c r="J36"/>
      <c r="K36"/>
    </row>
    <row r="37" spans="1:19" s="17" customFormat="1" ht="45">
      <c r="A37" s="15"/>
      <c r="B37" s="54" t="s">
        <v>168</v>
      </c>
      <c r="C37" s="53" t="s">
        <v>76</v>
      </c>
      <c r="D37" s="21" t="s">
        <v>152</v>
      </c>
      <c r="E37" s="21" t="s">
        <v>163</v>
      </c>
      <c r="F37" s="21" t="s">
        <v>164</v>
      </c>
      <c r="G37" s="21" t="s">
        <v>165</v>
      </c>
      <c r="H37" s="21" t="s">
        <v>166</v>
      </c>
      <c r="I37" s="5" t="s">
        <v>167</v>
      </c>
      <c r="J37"/>
      <c r="K37"/>
    </row>
    <row r="38" spans="1:19" s="17" customFormat="1">
      <c r="A38" s="19" t="s">
        <v>144</v>
      </c>
      <c r="B38" s="64">
        <f>'A. Eelarve'!B39</f>
        <v>0</v>
      </c>
      <c r="C38" s="65">
        <f>D38+I38</f>
        <v>0</v>
      </c>
      <c r="D38" s="60">
        <v>0</v>
      </c>
      <c r="E38" s="60">
        <v>0</v>
      </c>
      <c r="F38" s="60">
        <v>0</v>
      </c>
      <c r="G38" s="60">
        <v>0</v>
      </c>
      <c r="H38" s="60">
        <v>0</v>
      </c>
      <c r="I38" s="60">
        <v>0</v>
      </c>
      <c r="J38"/>
      <c r="K38"/>
      <c r="L38" s="140"/>
      <c r="M38" s="140"/>
      <c r="N38" s="141"/>
      <c r="O38" s="141"/>
      <c r="P38" s="141"/>
      <c r="Q38" s="141"/>
      <c r="R38" s="141"/>
      <c r="S38" s="141"/>
    </row>
    <row r="39" spans="1:19" s="17" customFormat="1">
      <c r="A39" s="19" t="s">
        <v>145</v>
      </c>
      <c r="B39" s="64">
        <f>'A. Eelarve'!B40</f>
        <v>397344</v>
      </c>
      <c r="C39" s="65">
        <f>D39+E39+F39+G39+H39+I39</f>
        <v>113253.34</v>
      </c>
      <c r="D39" s="60">
        <v>37308.449999999997</v>
      </c>
      <c r="E39" s="60">
        <v>36671.480000000003</v>
      </c>
      <c r="F39" s="60">
        <v>39273.410000000003</v>
      </c>
      <c r="G39" s="60">
        <v>0</v>
      </c>
      <c r="H39" s="60">
        <v>0</v>
      </c>
      <c r="I39" s="60">
        <v>0</v>
      </c>
      <c r="J39" s="140"/>
      <c r="K39" s="140"/>
      <c r="L39" s="140"/>
      <c r="M39" s="140"/>
      <c r="N39" s="141"/>
      <c r="O39" s="141"/>
      <c r="P39" s="141"/>
      <c r="Q39" s="141"/>
      <c r="R39" s="141"/>
      <c r="S39" s="141"/>
    </row>
    <row r="40" spans="1:19" s="17" customFormat="1">
      <c r="A40" s="10" t="s">
        <v>23</v>
      </c>
      <c r="B40" s="66">
        <f t="shared" ref="B40:I40" si="4">SUM(B38:B39)</f>
        <v>397344</v>
      </c>
      <c r="C40" s="62">
        <f>SUM(C38:C39)</f>
        <v>113253.34</v>
      </c>
      <c r="D40" s="62">
        <f t="shared" si="4"/>
        <v>37308.449999999997</v>
      </c>
      <c r="E40" s="62">
        <f t="shared" si="4"/>
        <v>36671.480000000003</v>
      </c>
      <c r="F40" s="62">
        <f t="shared" si="4"/>
        <v>39273.410000000003</v>
      </c>
      <c r="G40" s="62">
        <f t="shared" si="4"/>
        <v>0</v>
      </c>
      <c r="H40" s="62">
        <f t="shared" si="4"/>
        <v>0</v>
      </c>
      <c r="I40" s="62">
        <f t="shared" si="4"/>
        <v>0</v>
      </c>
      <c r="J40" s="13"/>
      <c r="K40" s="13"/>
      <c r="L40" s="13"/>
      <c r="M40" s="13"/>
      <c r="N40" s="141"/>
      <c r="O40" s="141"/>
      <c r="P40" s="141"/>
      <c r="Q40" s="141"/>
      <c r="R40" s="141"/>
      <c r="S40" s="141"/>
    </row>
    <row r="41" spans="1:19" s="17" customFormat="1">
      <c r="A41"/>
      <c r="B41"/>
      <c r="C41"/>
      <c r="D41"/>
      <c r="E41"/>
      <c r="F41"/>
      <c r="G41"/>
      <c r="H41"/>
      <c r="I41"/>
      <c r="J41" s="13"/>
      <c r="K41" s="13"/>
      <c r="L41" s="13"/>
      <c r="M41" s="13"/>
      <c r="N41" s="141"/>
      <c r="O41" s="141"/>
      <c r="P41" s="141"/>
      <c r="Q41" s="141"/>
      <c r="R41" s="141"/>
      <c r="S41" s="141"/>
    </row>
    <row r="42" spans="1:19" s="17" customFormat="1">
      <c r="A42"/>
      <c r="B42"/>
      <c r="C42"/>
      <c r="D42"/>
      <c r="E42"/>
      <c r="F42"/>
      <c r="G42" s="172"/>
      <c r="H42"/>
      <c r="I42"/>
      <c r="J42" s="13"/>
      <c r="K42" s="13"/>
      <c r="L42" s="13"/>
      <c r="M42" s="13"/>
      <c r="N42" s="141"/>
      <c r="O42" s="141"/>
      <c r="P42" s="141"/>
      <c r="Q42" s="141"/>
      <c r="R42" s="141"/>
      <c r="S42" s="141"/>
    </row>
    <row r="43" spans="1:19" s="17" customFormat="1">
      <c r="A43"/>
      <c r="B43"/>
      <c r="C43"/>
      <c r="D43"/>
      <c r="E43"/>
      <c r="F43"/>
      <c r="G43"/>
      <c r="H43"/>
      <c r="I43"/>
      <c r="J43" s="13"/>
      <c r="K43" s="13"/>
      <c r="L43" s="13"/>
      <c r="M43" s="13"/>
      <c r="N43" s="141"/>
      <c r="O43" s="141"/>
      <c r="P43" s="141"/>
      <c r="Q43" s="141"/>
      <c r="R43" s="141"/>
      <c r="S43" s="141"/>
    </row>
    <row r="44" spans="1:19" s="17" customFormat="1">
      <c r="A44" s="142" t="s">
        <v>64</v>
      </c>
      <c r="B44"/>
      <c r="C44"/>
      <c r="D44"/>
      <c r="E44"/>
      <c r="F44"/>
      <c r="G44"/>
      <c r="H44"/>
      <c r="I44"/>
      <c r="J44" s="13"/>
      <c r="K44" s="13"/>
      <c r="L44" s="13"/>
      <c r="M44" s="13"/>
      <c r="N44" s="141"/>
      <c r="O44" s="141"/>
      <c r="P44" s="141"/>
      <c r="Q44" s="141"/>
      <c r="R44" s="141"/>
      <c r="S44" s="141"/>
    </row>
    <row r="45" spans="1:19">
      <c r="A45" s="248" t="s">
        <v>82</v>
      </c>
      <c r="B45" s="249"/>
      <c r="C45" s="55" t="s">
        <v>81</v>
      </c>
      <c r="D45" s="56" t="s">
        <v>52</v>
      </c>
      <c r="E45"/>
      <c r="F45" s="13"/>
      <c r="G45" s="13"/>
      <c r="H45" s="13"/>
      <c r="I45" s="13"/>
      <c r="J45"/>
    </row>
    <row r="46" spans="1:19" ht="45">
      <c r="A46" s="18">
        <v>1</v>
      </c>
      <c r="B46" s="2" t="s">
        <v>24</v>
      </c>
      <c r="C46" s="57" t="s">
        <v>79</v>
      </c>
      <c r="D46" s="32"/>
      <c r="E46"/>
      <c r="F46" s="13"/>
      <c r="G46" s="13"/>
      <c r="H46" s="13"/>
      <c r="I46" s="13"/>
      <c r="J46"/>
    </row>
    <row r="47" spans="1:19">
      <c r="A47" s="18">
        <v>2</v>
      </c>
      <c r="B47" s="19" t="s">
        <v>25</v>
      </c>
      <c r="C47" s="57" t="s">
        <v>80</v>
      </c>
      <c r="D47" s="32"/>
      <c r="E47"/>
      <c r="F47" s="13"/>
      <c r="G47" s="13"/>
      <c r="H47" s="13"/>
      <c r="I47" s="13"/>
      <c r="J47"/>
    </row>
    <row r="48" spans="1:19" ht="45">
      <c r="A48" s="18">
        <v>3</v>
      </c>
      <c r="B48" s="2" t="s">
        <v>26</v>
      </c>
      <c r="C48" s="57" t="s">
        <v>78</v>
      </c>
      <c r="D48" s="32"/>
      <c r="E48"/>
      <c r="F48" s="13"/>
      <c r="G48" s="13"/>
      <c r="H48" s="13"/>
      <c r="I48" s="13"/>
      <c r="J48"/>
    </row>
    <row r="49" spans="1:10" ht="30">
      <c r="A49" s="18">
        <v>4</v>
      </c>
      <c r="B49" s="2" t="s">
        <v>27</v>
      </c>
      <c r="C49" s="57" t="s">
        <v>78</v>
      </c>
      <c r="D49" s="32"/>
      <c r="E49"/>
      <c r="F49" s="13"/>
      <c r="G49" s="13"/>
      <c r="H49" s="13"/>
      <c r="I49" s="13"/>
      <c r="J49"/>
    </row>
  </sheetData>
  <sheetProtection selectLockedCells="1"/>
  <dataConsolidate/>
  <mergeCells count="12">
    <mergeCell ref="J25:J26"/>
    <mergeCell ref="A25:A26"/>
    <mergeCell ref="B25:B26"/>
    <mergeCell ref="A45:B45"/>
    <mergeCell ref="A14:B14"/>
    <mergeCell ref="A21:B21"/>
    <mergeCell ref="C25:C26"/>
    <mergeCell ref="E25:E26"/>
    <mergeCell ref="F25:F26"/>
    <mergeCell ref="G25:G26"/>
    <mergeCell ref="H25:H26"/>
    <mergeCell ref="I25:I26"/>
  </mergeCells>
  <conditionalFormatting sqref="D27:D31">
    <cfRule type="colorScale" priority="81">
      <colorScale>
        <cfvo type="num" val="0"/>
        <cfvo type="num" val="&quot;C11*1,1&quot;"/>
        <color rgb="FFFF7128"/>
        <color theme="5"/>
      </colorScale>
    </cfRule>
    <cfRule type="cellIs" dxfId="26" priority="83" stopIfTrue="1" operator="greaterThan">
      <formula>"C11*110%"</formula>
    </cfRule>
    <cfRule type="cellIs" dxfId="25" priority="84" stopIfTrue="1" operator="greaterThan">
      <formula>C27*1.1</formula>
    </cfRule>
    <cfRule type="cellIs" dxfId="24" priority="85" stopIfTrue="1" operator="greaterThan">
      <formula>C27*1.1</formula>
    </cfRule>
    <cfRule type="cellIs" dxfId="23" priority="86" stopIfTrue="1" operator="greaterThan">
      <formula>"F11*1,1"</formula>
    </cfRule>
  </conditionalFormatting>
  <conditionalFormatting sqref="K21">
    <cfRule type="cellIs" dxfId="22" priority="49" operator="equal">
      <formula>0</formula>
    </cfRule>
    <cfRule type="cellIs" dxfId="21" priority="67" operator="lessThan">
      <formula>100</formula>
    </cfRule>
    <cfRule type="cellIs" dxfId="20" priority="68" operator="greaterThan">
      <formula>100</formula>
    </cfRule>
  </conditionalFormatting>
  <conditionalFormatting sqref="K27:K31">
    <cfRule type="cellIs" dxfId="19" priority="59" operator="greaterThan">
      <formula>110</formula>
    </cfRule>
  </conditionalFormatting>
  <conditionalFormatting sqref="K32:K34">
    <cfRule type="cellIs" dxfId="18" priority="51" operator="greaterThan">
      <formula>100</formula>
    </cfRule>
  </conditionalFormatting>
  <conditionalFormatting sqref="D32">
    <cfRule type="colorScale" priority="26">
      <colorScale>
        <cfvo type="num" val="0"/>
        <cfvo type="num" val="&quot;C11*1,1&quot;"/>
        <color rgb="FFFF7128"/>
        <color theme="5"/>
      </colorScale>
    </cfRule>
    <cfRule type="cellIs" dxfId="17" priority="27" stopIfTrue="1" operator="greaterThan">
      <formula>"C11*110%"</formula>
    </cfRule>
    <cfRule type="cellIs" dxfId="16" priority="28" stopIfTrue="1" operator="greaterThan">
      <formula>C32*1.1</formula>
    </cfRule>
    <cfRule type="cellIs" dxfId="15" priority="29" stopIfTrue="1" operator="greaterThan">
      <formula>C32*1.1</formula>
    </cfRule>
    <cfRule type="cellIs" dxfId="14" priority="30" stopIfTrue="1" operator="greaterThan">
      <formula>"F11*1,1"</formula>
    </cfRule>
  </conditionalFormatting>
  <conditionalFormatting sqref="D34">
    <cfRule type="colorScale" priority="16">
      <colorScale>
        <cfvo type="num" val="0"/>
        <cfvo type="num" val="&quot;C11*1,1&quot;"/>
        <color rgb="FFFF7128"/>
        <color theme="5"/>
      </colorScale>
    </cfRule>
    <cfRule type="cellIs" dxfId="13" priority="17" stopIfTrue="1" operator="greaterThan">
      <formula>"C11*110%"</formula>
    </cfRule>
    <cfRule type="cellIs" dxfId="12" priority="18" stopIfTrue="1" operator="greaterThan">
      <formula>C34*1.1</formula>
    </cfRule>
    <cfRule type="cellIs" dxfId="11" priority="19" stopIfTrue="1" operator="greaterThan">
      <formula>C34*1.1</formula>
    </cfRule>
    <cfRule type="cellIs" dxfId="10" priority="20" stopIfTrue="1" operator="greaterThan">
      <formula>"F11*1,1"</formula>
    </cfRule>
  </conditionalFormatting>
  <conditionalFormatting sqref="F40:I40">
    <cfRule type="cellIs" dxfId="9" priority="6" operator="equal">
      <formula>0</formula>
    </cfRule>
    <cfRule type="cellIs" dxfId="8" priority="7" operator="notEqual">
      <formula>$E$33</formula>
    </cfRule>
  </conditionalFormatting>
  <conditionalFormatting sqref="E40">
    <cfRule type="cellIs" dxfId="7" priority="10" operator="equal">
      <formula>0</formula>
    </cfRule>
    <cfRule type="cellIs" dxfId="6" priority="11" operator="notEqual">
      <formula>$F$33</formula>
    </cfRule>
  </conditionalFormatting>
  <conditionalFormatting sqref="D40">
    <cfRule type="cellIs" dxfId="5" priority="8" operator="equal">
      <formula>0</formula>
    </cfRule>
    <cfRule type="cellIs" dxfId="4" priority="9" operator="notEqual">
      <formula>$E$33</formula>
    </cfRule>
  </conditionalFormatting>
  <conditionalFormatting sqref="D33">
    <cfRule type="colorScale" priority="1">
      <colorScale>
        <cfvo type="num" val="0"/>
        <cfvo type="num" val="&quot;C11*1,1&quot;"/>
        <color rgb="FFFF7128"/>
        <color theme="5"/>
      </colorScale>
    </cfRule>
    <cfRule type="cellIs" dxfId="3" priority="2" stopIfTrue="1" operator="greaterThan">
      <formula>"C11*110%"</formula>
    </cfRule>
    <cfRule type="cellIs" dxfId="2" priority="3" stopIfTrue="1" operator="greaterThan">
      <formula>C33*1.1</formula>
    </cfRule>
    <cfRule type="cellIs" dxfId="1" priority="4" stopIfTrue="1" operator="greaterThan">
      <formula>C33*1.1</formula>
    </cfRule>
    <cfRule type="cellIs" dxfId="0" priority="5" stopIfTrue="1" operator="greaterThan">
      <formula>"F11*1,1"</formula>
    </cfRule>
  </conditionalFormatting>
  <dataValidations xWindow="399" yWindow="519" count="10">
    <dataValidation errorStyle="warning" operator="equal" allowBlank="1" showInputMessage="1" showErrorMessage="1" promptTitle="Tähelepanu!" prompt="Tööjõukulud peavad võrduma töölehel &quot;Tööjõukulud&quot; saadud summaga." sqref="D27:D31 D33"/>
    <dataValidation type="decimal" operator="equal" allowBlank="1" showInputMessage="1" showErrorMessage="1" sqref="C21">
      <formula1>C70</formula1>
    </dataValidation>
    <dataValidation type="decimal" operator="equal" allowBlank="1" showInputMessage="1" showErrorMessage="1" errorTitle="Tähelepanu!" error="Tervik peab olema 100%" promptTitle="Tähelepanu!" prompt="Osakaalude summa peab olema 100%" sqref="K21">
      <formula1>100</formula1>
    </dataValidation>
    <dataValidation type="decimal" allowBlank="1" showInputMessage="1" showErrorMessage="1" errorTitle="Tähelepanu!" error="AMIF toetuse osakaal ei saa olla suurem kui 75%" promptTitle="Tähelepanu!" prompt="AMIF toetuse osakaal ei saa olla suurem kui 75%" sqref="K16:K20">
      <formula1>0</formula1>
      <formula2>75</formula2>
    </dataValidation>
    <dataValidation operator="equal" allowBlank="1" showErrorMessage="1" promptTitle="Tähelepanu!" prompt="AMIF tulu peab võrduma AMIF kuluga." sqref="B15"/>
    <dataValidation type="list" allowBlank="1" showInputMessage="1" showErrorMessage="1" errorTitle="Tähelepanu!" error="Vali sobiv vastus" promptTitle="Tähelepanu!" prompt="Vali sobiv vastus" sqref="C46:C49">
      <formula1>Kinnituskiri</formula1>
    </dataValidation>
    <dataValidation type="decimal" errorStyle="warning" operator="lessThanOrEqual" allowBlank="1" showInputMessage="1" showErrorMessage="1" errorTitle="Tähelepanu!" error="Kaudsed kulud tohivad otsestest kuludest moodustada kuni 7%." promptTitle="Tähelepanu!" prompt="Kaudsed kulud moodustavad otsestest kuludest kuni 7%." sqref="E33:J33">
      <formula1>E32*0.07</formula1>
    </dataValidation>
    <dataValidation allowBlank="1" showInputMessage="1" showErrorMessage="1" promptTitle="Tähelepanu!" prompt="Kulud meetmete lõikes kokku peab olema võrdne projekti kulud kokku." sqref="C40"/>
    <dataValidation type="decimal" errorStyle="warning" operator="equal" allowBlank="1" showInputMessage="1" showErrorMessage="1" errorTitle="Tähelepanu!" error="Aruandlusperioodi meetmete kogukulu peab olema võrdne projekti aruandlusperioodi kogukuludega." promptTitle="Tähelepanu!" prompt="Aruandlusperioodi meetmete kogukulu peab olema võrdne projekti aruandlusperioodi kogukuludega." sqref="D40 F40:I40">
      <formula1>#REF!</formula1>
    </dataValidation>
    <dataValidation allowBlank="1" showInputMessage="1" showErrorMessage="1" promptTitle="Tähelepanu!" prompt="Aruandlusperioodi meetmete kogukulu peab olema võrdne projekti aruandlusperioodi kogukuludega." sqref="E40"/>
  </dataValidations>
  <pageMargins left="0.7" right="0.7" top="0.75" bottom="0.75" header="0.3" footer="0.3"/>
  <drawing r:id="rId1"/>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I246"/>
  <sheetViews>
    <sheetView topLeftCell="A205" workbookViewId="0">
      <selection activeCell="F202" sqref="F202"/>
    </sheetView>
  </sheetViews>
  <sheetFormatPr baseColWidth="10" defaultColWidth="9.1640625" defaultRowHeight="15" x14ac:dyDescent="0"/>
  <cols>
    <col min="1" max="1" width="5.5" style="17" customWidth="1"/>
    <col min="2" max="2" width="25.6640625" style="17" customWidth="1"/>
    <col min="3" max="3" width="16.6640625" style="17" customWidth="1"/>
    <col min="4" max="4" width="16.6640625" style="13" customWidth="1"/>
    <col min="5" max="6" width="15.6640625" style="13" customWidth="1"/>
    <col min="7" max="7" width="41.33203125" style="17" customWidth="1"/>
    <col min="8" max="8" width="11.33203125" style="164" customWidth="1"/>
    <col min="9" max="16384" width="9.1640625" style="17"/>
  </cols>
  <sheetData>
    <row r="1" spans="1:8">
      <c r="A1" s="3" t="s">
        <v>77</v>
      </c>
      <c r="B1" s="3"/>
    </row>
    <row r="3" spans="1:8">
      <c r="A3" s="15"/>
      <c r="B3" s="253" t="s">
        <v>12</v>
      </c>
      <c r="C3" s="253"/>
      <c r="D3" s="253"/>
      <c r="E3" s="253"/>
      <c r="F3" s="253"/>
      <c r="G3" s="253"/>
      <c r="H3" s="254" t="s">
        <v>19</v>
      </c>
    </row>
    <row r="4" spans="1:8">
      <c r="A4" s="246" t="s">
        <v>2</v>
      </c>
      <c r="B4" s="255" t="s">
        <v>83</v>
      </c>
      <c r="C4" s="256"/>
      <c r="D4" s="256"/>
      <c r="E4" s="256"/>
      <c r="F4" s="256"/>
      <c r="G4" s="257"/>
      <c r="H4" s="254"/>
    </row>
    <row r="5" spans="1:8" ht="30">
      <c r="A5" s="247"/>
      <c r="B5" s="5" t="s">
        <v>53</v>
      </c>
      <c r="C5" s="5" t="s">
        <v>54</v>
      </c>
      <c r="D5" s="5" t="s">
        <v>55</v>
      </c>
      <c r="E5" s="5" t="s">
        <v>56</v>
      </c>
      <c r="F5" s="5" t="s">
        <v>65</v>
      </c>
      <c r="G5" s="5" t="s">
        <v>57</v>
      </c>
      <c r="H5" s="254"/>
    </row>
    <row r="6" spans="1:8" s="28" customFormat="1">
      <c r="A6" s="26">
        <v>1</v>
      </c>
      <c r="B6" s="26" t="s">
        <v>202</v>
      </c>
      <c r="C6" s="26" t="s">
        <v>203</v>
      </c>
      <c r="D6" s="27" t="s">
        <v>204</v>
      </c>
      <c r="E6" s="27">
        <v>42216</v>
      </c>
      <c r="F6" s="27">
        <v>42219</v>
      </c>
      <c r="G6" s="26" t="s">
        <v>205</v>
      </c>
      <c r="H6" s="165">
        <v>1034.51</v>
      </c>
    </row>
    <row r="7" spans="1:8" s="28" customFormat="1">
      <c r="A7" s="26">
        <v>1</v>
      </c>
      <c r="B7" s="26" t="s">
        <v>202</v>
      </c>
      <c r="C7" s="26" t="s">
        <v>203</v>
      </c>
      <c r="D7" s="27" t="s">
        <v>204</v>
      </c>
      <c r="E7" s="27">
        <v>42216</v>
      </c>
      <c r="F7" s="171">
        <v>42257</v>
      </c>
      <c r="G7" s="26" t="s">
        <v>417</v>
      </c>
      <c r="H7" s="165">
        <v>240.53</v>
      </c>
    </row>
    <row r="8" spans="1:8" s="28" customFormat="1">
      <c r="A8" s="26">
        <v>1</v>
      </c>
      <c r="B8" s="26" t="s">
        <v>202</v>
      </c>
      <c r="C8" s="26" t="s">
        <v>203</v>
      </c>
      <c r="D8" s="27" t="s">
        <v>204</v>
      </c>
      <c r="E8" s="27">
        <v>42216</v>
      </c>
      <c r="F8" s="171">
        <v>42257</v>
      </c>
      <c r="G8" s="26" t="s">
        <v>418</v>
      </c>
      <c r="H8" s="165">
        <v>420.76</v>
      </c>
    </row>
    <row r="9" spans="1:8" s="28" customFormat="1">
      <c r="A9" s="26">
        <v>1</v>
      </c>
      <c r="B9" s="26" t="s">
        <v>202</v>
      </c>
      <c r="C9" s="26" t="s">
        <v>203</v>
      </c>
      <c r="D9" s="27" t="s">
        <v>204</v>
      </c>
      <c r="E9" s="27">
        <v>42216</v>
      </c>
      <c r="F9" s="171">
        <v>42257</v>
      </c>
      <c r="G9" s="26" t="s">
        <v>419</v>
      </c>
      <c r="H9" s="165">
        <v>10.199999999999999</v>
      </c>
    </row>
    <row r="10" spans="1:8" s="28" customFormat="1">
      <c r="A10" s="26">
        <v>2</v>
      </c>
      <c r="B10" s="26" t="s">
        <v>202</v>
      </c>
      <c r="C10" s="26" t="s">
        <v>203</v>
      </c>
      <c r="D10" s="27" t="s">
        <v>204</v>
      </c>
      <c r="E10" s="27">
        <v>42216</v>
      </c>
      <c r="F10" s="171">
        <v>42219</v>
      </c>
      <c r="G10" s="26" t="s">
        <v>206</v>
      </c>
      <c r="H10" s="165">
        <v>412.98</v>
      </c>
    </row>
    <row r="11" spans="1:8" s="28" customFormat="1">
      <c r="A11" s="26">
        <v>2</v>
      </c>
      <c r="B11" s="26" t="s">
        <v>202</v>
      </c>
      <c r="C11" s="26" t="s">
        <v>203</v>
      </c>
      <c r="D11" s="27" t="s">
        <v>204</v>
      </c>
      <c r="E11" s="27">
        <v>42216</v>
      </c>
      <c r="F11" s="171">
        <v>42257</v>
      </c>
      <c r="G11" s="26" t="s">
        <v>420</v>
      </c>
      <c r="H11" s="165">
        <v>87.77</v>
      </c>
    </row>
    <row r="12" spans="1:8" s="28" customFormat="1">
      <c r="A12" s="26">
        <v>2</v>
      </c>
      <c r="B12" s="26" t="s">
        <v>202</v>
      </c>
      <c r="C12" s="26" t="s">
        <v>203</v>
      </c>
      <c r="D12" s="27" t="s">
        <v>204</v>
      </c>
      <c r="E12" s="27">
        <v>42216</v>
      </c>
      <c r="F12" s="171">
        <v>42257</v>
      </c>
      <c r="G12" s="26" t="s">
        <v>421</v>
      </c>
      <c r="H12" s="165">
        <v>165.25</v>
      </c>
    </row>
    <row r="13" spans="1:8" s="28" customFormat="1">
      <c r="A13" s="26">
        <v>2</v>
      </c>
      <c r="B13" s="26" t="s">
        <v>202</v>
      </c>
      <c r="C13" s="26" t="s">
        <v>203</v>
      </c>
      <c r="D13" s="27" t="s">
        <v>204</v>
      </c>
      <c r="E13" s="27">
        <v>42216</v>
      </c>
      <c r="F13" s="171">
        <v>42257</v>
      </c>
      <c r="G13" s="26" t="s">
        <v>422</v>
      </c>
      <c r="H13" s="165">
        <v>4.01</v>
      </c>
    </row>
    <row r="14" spans="1:8" s="28" customFormat="1">
      <c r="A14" s="26">
        <v>3</v>
      </c>
      <c r="B14" s="26" t="s">
        <v>202</v>
      </c>
      <c r="C14" s="26" t="s">
        <v>203</v>
      </c>
      <c r="D14" s="27" t="s">
        <v>207</v>
      </c>
      <c r="E14" s="27">
        <v>42247</v>
      </c>
      <c r="F14" s="171">
        <v>42248</v>
      </c>
      <c r="G14" s="26" t="s">
        <v>399</v>
      </c>
      <c r="H14" s="165">
        <v>1034.51</v>
      </c>
    </row>
    <row r="15" spans="1:8" s="28" customFormat="1">
      <c r="A15" s="26">
        <v>3</v>
      </c>
      <c r="B15" s="26" t="s">
        <v>202</v>
      </c>
      <c r="C15" s="26" t="s">
        <v>203</v>
      </c>
      <c r="D15" s="27" t="s">
        <v>207</v>
      </c>
      <c r="E15" s="27">
        <v>42247</v>
      </c>
      <c r="F15" s="171">
        <v>42289</v>
      </c>
      <c r="G15" s="26" t="s">
        <v>423</v>
      </c>
      <c r="H15" s="165">
        <v>240.53</v>
      </c>
    </row>
    <row r="16" spans="1:8" s="28" customFormat="1">
      <c r="A16" s="26">
        <v>3</v>
      </c>
      <c r="B16" s="26" t="s">
        <v>202</v>
      </c>
      <c r="C16" s="26" t="s">
        <v>203</v>
      </c>
      <c r="D16" s="27" t="s">
        <v>207</v>
      </c>
      <c r="E16" s="27">
        <v>42247</v>
      </c>
      <c r="F16" s="171">
        <v>42289</v>
      </c>
      <c r="G16" s="26" t="s">
        <v>424</v>
      </c>
      <c r="H16" s="165">
        <v>420.76</v>
      </c>
    </row>
    <row r="17" spans="1:9" s="28" customFormat="1">
      <c r="A17" s="26">
        <v>3</v>
      </c>
      <c r="B17" s="26" t="s">
        <v>202</v>
      </c>
      <c r="C17" s="26" t="s">
        <v>203</v>
      </c>
      <c r="D17" s="27" t="s">
        <v>207</v>
      </c>
      <c r="E17" s="27">
        <v>42247</v>
      </c>
      <c r="F17" s="171">
        <v>42289</v>
      </c>
      <c r="G17" s="26" t="s">
        <v>425</v>
      </c>
      <c r="H17" s="165">
        <v>10.199999999999999</v>
      </c>
    </row>
    <row r="18" spans="1:9" s="28" customFormat="1">
      <c r="A18" s="26">
        <v>4</v>
      </c>
      <c r="B18" s="26" t="s">
        <v>202</v>
      </c>
      <c r="C18" s="26" t="s">
        <v>203</v>
      </c>
      <c r="D18" s="27" t="s">
        <v>207</v>
      </c>
      <c r="E18" s="27">
        <v>42247</v>
      </c>
      <c r="F18" s="171">
        <v>42248</v>
      </c>
      <c r="G18" s="26" t="s">
        <v>400</v>
      </c>
      <c r="H18" s="165">
        <v>412.98</v>
      </c>
    </row>
    <row r="19" spans="1:9" s="28" customFormat="1">
      <c r="A19" s="26">
        <v>4</v>
      </c>
      <c r="B19" s="26" t="s">
        <v>202</v>
      </c>
      <c r="C19" s="26" t="s">
        <v>203</v>
      </c>
      <c r="D19" s="27" t="s">
        <v>207</v>
      </c>
      <c r="E19" s="27">
        <v>42247</v>
      </c>
      <c r="F19" s="171">
        <v>42289</v>
      </c>
      <c r="G19" s="26" t="s">
        <v>426</v>
      </c>
      <c r="H19" s="165">
        <v>87.77</v>
      </c>
    </row>
    <row r="20" spans="1:9" s="28" customFormat="1">
      <c r="A20" s="26">
        <v>4</v>
      </c>
      <c r="B20" s="26" t="s">
        <v>202</v>
      </c>
      <c r="C20" s="26" t="s">
        <v>203</v>
      </c>
      <c r="D20" s="27" t="s">
        <v>207</v>
      </c>
      <c r="E20" s="27">
        <v>42247</v>
      </c>
      <c r="F20" s="171">
        <v>42289</v>
      </c>
      <c r="G20" s="26" t="s">
        <v>427</v>
      </c>
      <c r="H20" s="165">
        <v>165.25</v>
      </c>
    </row>
    <row r="21" spans="1:9" s="28" customFormat="1">
      <c r="A21" s="26">
        <v>4</v>
      </c>
      <c r="B21" s="26" t="s">
        <v>202</v>
      </c>
      <c r="C21" s="26" t="s">
        <v>203</v>
      </c>
      <c r="D21" s="27" t="s">
        <v>207</v>
      </c>
      <c r="E21" s="27">
        <v>42247</v>
      </c>
      <c r="F21" s="171">
        <v>42289</v>
      </c>
      <c r="G21" s="26" t="s">
        <v>428</v>
      </c>
      <c r="H21" s="165">
        <v>4.01</v>
      </c>
    </row>
    <row r="22" spans="1:9" s="28" customFormat="1">
      <c r="A22" s="26">
        <v>5</v>
      </c>
      <c r="B22" s="26" t="s">
        <v>202</v>
      </c>
      <c r="C22" s="26" t="s">
        <v>203</v>
      </c>
      <c r="D22" s="27" t="s">
        <v>208</v>
      </c>
      <c r="E22" s="27">
        <v>42277</v>
      </c>
      <c r="F22" s="171">
        <v>42284</v>
      </c>
      <c r="G22" s="26" t="s">
        <v>401</v>
      </c>
      <c r="H22" s="165">
        <v>1034.51</v>
      </c>
    </row>
    <row r="23" spans="1:9" s="28" customFormat="1">
      <c r="A23" s="26">
        <v>5</v>
      </c>
      <c r="B23" s="26" t="s">
        <v>202</v>
      </c>
      <c r="C23" s="26" t="s">
        <v>203</v>
      </c>
      <c r="D23" s="27" t="s">
        <v>208</v>
      </c>
      <c r="E23" s="27">
        <v>42277</v>
      </c>
      <c r="F23" s="171">
        <v>42317</v>
      </c>
      <c r="G23" s="26" t="s">
        <v>429</v>
      </c>
      <c r="H23" s="165">
        <v>240.53</v>
      </c>
    </row>
    <row r="24" spans="1:9" s="28" customFormat="1">
      <c r="A24" s="26">
        <v>5</v>
      </c>
      <c r="B24" s="26" t="s">
        <v>202</v>
      </c>
      <c r="C24" s="26" t="s">
        <v>203</v>
      </c>
      <c r="D24" s="27" t="s">
        <v>208</v>
      </c>
      <c r="E24" s="27">
        <v>42277</v>
      </c>
      <c r="F24" s="171">
        <v>42317</v>
      </c>
      <c r="G24" s="26" t="s">
        <v>430</v>
      </c>
      <c r="H24" s="165">
        <v>420.76</v>
      </c>
    </row>
    <row r="25" spans="1:9" s="28" customFormat="1">
      <c r="A25" s="26">
        <v>5</v>
      </c>
      <c r="B25" s="26" t="s">
        <v>202</v>
      </c>
      <c r="C25" s="26" t="s">
        <v>203</v>
      </c>
      <c r="D25" s="27" t="s">
        <v>208</v>
      </c>
      <c r="E25" s="27">
        <v>42277</v>
      </c>
      <c r="F25" s="171">
        <v>42317</v>
      </c>
      <c r="G25" s="26" t="s">
        <v>431</v>
      </c>
      <c r="H25" s="165">
        <v>10.199999999999999</v>
      </c>
    </row>
    <row r="26" spans="1:9" s="28" customFormat="1">
      <c r="A26" s="26">
        <v>6</v>
      </c>
      <c r="B26" s="26" t="s">
        <v>202</v>
      </c>
      <c r="C26" s="26" t="s">
        <v>203</v>
      </c>
      <c r="D26" s="27" t="s">
        <v>208</v>
      </c>
      <c r="E26" s="27">
        <v>42277</v>
      </c>
      <c r="F26" s="171">
        <v>42284</v>
      </c>
      <c r="G26" s="26" t="s">
        <v>402</v>
      </c>
      <c r="H26" s="165">
        <v>403.2</v>
      </c>
    </row>
    <row r="27" spans="1:9" s="28" customFormat="1">
      <c r="A27" s="26">
        <v>6</v>
      </c>
      <c r="B27" s="26" t="s">
        <v>202</v>
      </c>
      <c r="C27" s="26" t="s">
        <v>203</v>
      </c>
      <c r="D27" s="27" t="s">
        <v>208</v>
      </c>
      <c r="E27" s="27">
        <v>42277</v>
      </c>
      <c r="F27" s="171">
        <v>42317</v>
      </c>
      <c r="G27" s="26" t="s">
        <v>432</v>
      </c>
      <c r="H27" s="165">
        <v>119.63</v>
      </c>
      <c r="I27" s="168"/>
    </row>
    <row r="28" spans="1:9" s="28" customFormat="1">
      <c r="A28" s="26">
        <v>6</v>
      </c>
      <c r="B28" s="26" t="s">
        <v>202</v>
      </c>
      <c r="C28" s="26" t="s">
        <v>203</v>
      </c>
      <c r="D28" s="27" t="s">
        <v>208</v>
      </c>
      <c r="E28" s="27">
        <v>42277</v>
      </c>
      <c r="F28" s="171">
        <v>42317</v>
      </c>
      <c r="G28" s="26" t="s">
        <v>433</v>
      </c>
      <c r="H28" s="165">
        <v>172.53</v>
      </c>
    </row>
    <row r="29" spans="1:9" s="28" customFormat="1">
      <c r="A29" s="26">
        <v>6</v>
      </c>
      <c r="B29" s="26" t="s">
        <v>202</v>
      </c>
      <c r="C29" s="26" t="s">
        <v>203</v>
      </c>
      <c r="D29" s="27" t="s">
        <v>208</v>
      </c>
      <c r="E29" s="27">
        <v>42277</v>
      </c>
      <c r="F29" s="171">
        <v>42317</v>
      </c>
      <c r="G29" s="26" t="s">
        <v>434</v>
      </c>
      <c r="H29" s="165">
        <v>4.18</v>
      </c>
    </row>
    <row r="30" spans="1:9" s="28" customFormat="1">
      <c r="A30" s="26">
        <v>7</v>
      </c>
      <c r="B30" s="26" t="s">
        <v>202</v>
      </c>
      <c r="C30" s="26" t="s">
        <v>203</v>
      </c>
      <c r="D30" s="27" t="s">
        <v>208</v>
      </c>
      <c r="E30" s="27">
        <v>42277</v>
      </c>
      <c r="F30" s="171">
        <v>42284</v>
      </c>
      <c r="G30" s="26" t="s">
        <v>403</v>
      </c>
      <c r="H30" s="165">
        <v>412.98</v>
      </c>
    </row>
    <row r="31" spans="1:9" s="28" customFormat="1">
      <c r="A31" s="26">
        <v>7</v>
      </c>
      <c r="B31" s="26" t="s">
        <v>202</v>
      </c>
      <c r="C31" s="26" t="s">
        <v>203</v>
      </c>
      <c r="D31" s="27" t="s">
        <v>208</v>
      </c>
      <c r="E31" s="27">
        <v>42277</v>
      </c>
      <c r="F31" s="171">
        <v>42317</v>
      </c>
      <c r="G31" s="26" t="s">
        <v>441</v>
      </c>
      <c r="H31" s="165">
        <v>87.77</v>
      </c>
    </row>
    <row r="32" spans="1:9" s="28" customFormat="1">
      <c r="A32" s="26">
        <v>7</v>
      </c>
      <c r="B32" s="26" t="s">
        <v>202</v>
      </c>
      <c r="C32" s="26" t="s">
        <v>203</v>
      </c>
      <c r="D32" s="27" t="s">
        <v>208</v>
      </c>
      <c r="E32" s="27">
        <v>42277</v>
      </c>
      <c r="F32" s="171">
        <v>42317</v>
      </c>
      <c r="G32" s="26" t="s">
        <v>442</v>
      </c>
      <c r="H32" s="165">
        <v>165.25</v>
      </c>
    </row>
    <row r="33" spans="1:9" s="28" customFormat="1">
      <c r="A33" s="26">
        <v>7</v>
      </c>
      <c r="B33" s="26" t="s">
        <v>202</v>
      </c>
      <c r="C33" s="26" t="s">
        <v>203</v>
      </c>
      <c r="D33" s="27" t="s">
        <v>208</v>
      </c>
      <c r="E33" s="27">
        <v>42277</v>
      </c>
      <c r="F33" s="171">
        <v>42317</v>
      </c>
      <c r="G33" s="26" t="s">
        <v>443</v>
      </c>
      <c r="H33" s="165">
        <v>4.01</v>
      </c>
    </row>
    <row r="34" spans="1:9" s="28" customFormat="1">
      <c r="A34" s="26">
        <v>8</v>
      </c>
      <c r="B34" s="26" t="s">
        <v>202</v>
      </c>
      <c r="C34" s="26" t="s">
        <v>203</v>
      </c>
      <c r="D34" s="27" t="s">
        <v>209</v>
      </c>
      <c r="E34" s="27">
        <v>42308</v>
      </c>
      <c r="F34" s="171">
        <v>42312</v>
      </c>
      <c r="G34" s="26" t="s">
        <v>404</v>
      </c>
      <c r="H34" s="165">
        <v>1034.51</v>
      </c>
    </row>
    <row r="35" spans="1:9" s="28" customFormat="1">
      <c r="A35" s="26">
        <v>8</v>
      </c>
      <c r="B35" s="26" t="s">
        <v>202</v>
      </c>
      <c r="C35" s="26" t="s">
        <v>203</v>
      </c>
      <c r="D35" s="27" t="s">
        <v>209</v>
      </c>
      <c r="E35" s="27">
        <v>42308</v>
      </c>
      <c r="F35" s="171">
        <v>42348</v>
      </c>
      <c r="G35" s="26" t="s">
        <v>435</v>
      </c>
      <c r="H35" s="165">
        <v>240.53</v>
      </c>
    </row>
    <row r="36" spans="1:9" s="28" customFormat="1">
      <c r="A36" s="26">
        <v>8</v>
      </c>
      <c r="B36" s="26" t="s">
        <v>202</v>
      </c>
      <c r="C36" s="26" t="s">
        <v>203</v>
      </c>
      <c r="D36" s="27" t="s">
        <v>209</v>
      </c>
      <c r="E36" s="27">
        <v>42308</v>
      </c>
      <c r="F36" s="171">
        <v>42348</v>
      </c>
      <c r="G36" s="26" t="s">
        <v>436</v>
      </c>
      <c r="H36" s="165">
        <v>420.76</v>
      </c>
    </row>
    <row r="37" spans="1:9" s="28" customFormat="1">
      <c r="A37" s="26">
        <v>8</v>
      </c>
      <c r="B37" s="26" t="s">
        <v>202</v>
      </c>
      <c r="C37" s="26" t="s">
        <v>203</v>
      </c>
      <c r="D37" s="27" t="s">
        <v>209</v>
      </c>
      <c r="E37" s="27">
        <v>42308</v>
      </c>
      <c r="F37" s="171">
        <v>42348</v>
      </c>
      <c r="G37" s="26" t="s">
        <v>437</v>
      </c>
      <c r="H37" s="165">
        <v>10.199999999999999</v>
      </c>
    </row>
    <row r="38" spans="1:9" s="28" customFormat="1">
      <c r="A38" s="26">
        <v>9</v>
      </c>
      <c r="B38" s="26" t="s">
        <v>202</v>
      </c>
      <c r="C38" s="26" t="s">
        <v>203</v>
      </c>
      <c r="D38" s="27" t="s">
        <v>209</v>
      </c>
      <c r="E38" s="27">
        <v>42308</v>
      </c>
      <c r="F38" s="171">
        <v>42312</v>
      </c>
      <c r="G38" s="26" t="s">
        <v>405</v>
      </c>
      <c r="H38" s="165">
        <v>497.66</v>
      </c>
    </row>
    <row r="39" spans="1:9" s="28" customFormat="1">
      <c r="A39" s="26">
        <v>9</v>
      </c>
      <c r="B39" s="26" t="s">
        <v>202</v>
      </c>
      <c r="C39" s="26" t="s">
        <v>203</v>
      </c>
      <c r="D39" s="27" t="s">
        <v>209</v>
      </c>
      <c r="E39" s="27">
        <v>42308</v>
      </c>
      <c r="F39" s="171">
        <v>42348</v>
      </c>
      <c r="G39" s="26" t="s">
        <v>438</v>
      </c>
      <c r="H39" s="165">
        <v>107.72</v>
      </c>
      <c r="I39" s="168"/>
    </row>
    <row r="40" spans="1:9" s="28" customFormat="1">
      <c r="A40" s="26">
        <v>9</v>
      </c>
      <c r="B40" s="26" t="s">
        <v>202</v>
      </c>
      <c r="C40" s="26" t="s">
        <v>203</v>
      </c>
      <c r="D40" s="27" t="s">
        <v>209</v>
      </c>
      <c r="E40" s="27">
        <v>42308</v>
      </c>
      <c r="F40" s="171">
        <v>42348</v>
      </c>
      <c r="G40" s="26" t="s">
        <v>439</v>
      </c>
      <c r="H40" s="165">
        <v>199.78</v>
      </c>
    </row>
    <row r="41" spans="1:9" s="28" customFormat="1">
      <c r="A41" s="26">
        <v>9</v>
      </c>
      <c r="B41" s="26" t="s">
        <v>202</v>
      </c>
      <c r="C41" s="26" t="s">
        <v>203</v>
      </c>
      <c r="D41" s="27" t="s">
        <v>209</v>
      </c>
      <c r="E41" s="27">
        <v>42308</v>
      </c>
      <c r="F41" s="171">
        <v>42348</v>
      </c>
      <c r="G41" s="26" t="s">
        <v>440</v>
      </c>
      <c r="H41" s="165">
        <v>4.84</v>
      </c>
    </row>
    <row r="42" spans="1:9" s="28" customFormat="1">
      <c r="A42" s="26">
        <v>10</v>
      </c>
      <c r="B42" s="26" t="s">
        <v>202</v>
      </c>
      <c r="C42" s="26" t="s">
        <v>203</v>
      </c>
      <c r="D42" s="27" t="s">
        <v>209</v>
      </c>
      <c r="E42" s="27">
        <v>42308</v>
      </c>
      <c r="F42" s="171">
        <v>42312</v>
      </c>
      <c r="G42" s="26" t="s">
        <v>406</v>
      </c>
      <c r="H42" s="165">
        <v>412.98</v>
      </c>
    </row>
    <row r="43" spans="1:9" s="28" customFormat="1">
      <c r="A43" s="26">
        <v>10</v>
      </c>
      <c r="B43" s="26" t="s">
        <v>202</v>
      </c>
      <c r="C43" s="26" t="s">
        <v>203</v>
      </c>
      <c r="D43" s="27" t="s">
        <v>209</v>
      </c>
      <c r="E43" s="27">
        <v>42308</v>
      </c>
      <c r="F43" s="171">
        <v>42348</v>
      </c>
      <c r="G43" s="26" t="s">
        <v>444</v>
      </c>
      <c r="H43" s="165">
        <v>87.77</v>
      </c>
    </row>
    <row r="44" spans="1:9" s="28" customFormat="1">
      <c r="A44" s="26">
        <v>10</v>
      </c>
      <c r="B44" s="26" t="s">
        <v>202</v>
      </c>
      <c r="C44" s="26" t="s">
        <v>203</v>
      </c>
      <c r="D44" s="27" t="s">
        <v>209</v>
      </c>
      <c r="E44" s="27">
        <v>42308</v>
      </c>
      <c r="F44" s="171">
        <v>42348</v>
      </c>
      <c r="G44" s="26" t="s">
        <v>445</v>
      </c>
      <c r="H44" s="165">
        <v>165.25</v>
      </c>
    </row>
    <row r="45" spans="1:9" s="28" customFormat="1">
      <c r="A45" s="26">
        <v>10</v>
      </c>
      <c r="B45" s="26" t="s">
        <v>202</v>
      </c>
      <c r="C45" s="26" t="s">
        <v>203</v>
      </c>
      <c r="D45" s="27" t="s">
        <v>209</v>
      </c>
      <c r="E45" s="27">
        <v>42308</v>
      </c>
      <c r="F45" s="171">
        <v>42348</v>
      </c>
      <c r="G45" s="26" t="s">
        <v>446</v>
      </c>
      <c r="H45" s="165">
        <v>4.01</v>
      </c>
    </row>
    <row r="46" spans="1:9" s="28" customFormat="1">
      <c r="A46" s="26">
        <v>11</v>
      </c>
      <c r="B46" s="26" t="s">
        <v>202</v>
      </c>
      <c r="C46" s="26" t="s">
        <v>203</v>
      </c>
      <c r="D46" s="27" t="s">
        <v>210</v>
      </c>
      <c r="E46" s="27">
        <v>42338</v>
      </c>
      <c r="F46" s="171">
        <v>42345</v>
      </c>
      <c r="G46" s="26" t="s">
        <v>407</v>
      </c>
      <c r="H46" s="165">
        <v>1034.51</v>
      </c>
    </row>
    <row r="47" spans="1:9" s="28" customFormat="1">
      <c r="A47" s="26">
        <v>11</v>
      </c>
      <c r="B47" s="26" t="s">
        <v>202</v>
      </c>
      <c r="C47" s="26" t="s">
        <v>203</v>
      </c>
      <c r="D47" s="27" t="s">
        <v>210</v>
      </c>
      <c r="E47" s="27">
        <v>42338</v>
      </c>
      <c r="F47" s="171">
        <v>42380</v>
      </c>
      <c r="G47" s="26" t="s">
        <v>447</v>
      </c>
      <c r="H47" s="165">
        <v>240.53</v>
      </c>
    </row>
    <row r="48" spans="1:9" s="28" customFormat="1">
      <c r="A48" s="26">
        <v>11</v>
      </c>
      <c r="B48" s="26" t="s">
        <v>202</v>
      </c>
      <c r="C48" s="26" t="s">
        <v>203</v>
      </c>
      <c r="D48" s="27" t="s">
        <v>210</v>
      </c>
      <c r="E48" s="27">
        <v>42338</v>
      </c>
      <c r="F48" s="171">
        <v>42380</v>
      </c>
      <c r="G48" s="26" t="s">
        <v>448</v>
      </c>
      <c r="H48" s="165">
        <v>420.76</v>
      </c>
    </row>
    <row r="49" spans="1:8" s="28" customFormat="1">
      <c r="A49" s="26">
        <v>11</v>
      </c>
      <c r="B49" s="26" t="s">
        <v>202</v>
      </c>
      <c r="C49" s="26" t="s">
        <v>203</v>
      </c>
      <c r="D49" s="27" t="s">
        <v>210</v>
      </c>
      <c r="E49" s="27">
        <v>42338</v>
      </c>
      <c r="F49" s="171">
        <v>42380</v>
      </c>
      <c r="G49" s="26" t="s">
        <v>449</v>
      </c>
      <c r="H49" s="165">
        <v>10.199999999999999</v>
      </c>
    </row>
    <row r="50" spans="1:8" s="28" customFormat="1">
      <c r="A50" s="26">
        <v>12</v>
      </c>
      <c r="B50" s="26" t="s">
        <v>202</v>
      </c>
      <c r="C50" s="26" t="s">
        <v>203</v>
      </c>
      <c r="D50" s="27" t="s">
        <v>210</v>
      </c>
      <c r="E50" s="27">
        <v>42338</v>
      </c>
      <c r="F50" s="171">
        <v>42345</v>
      </c>
      <c r="G50" s="26" t="s">
        <v>408</v>
      </c>
      <c r="H50" s="165">
        <v>497.66</v>
      </c>
    </row>
    <row r="51" spans="1:8" s="28" customFormat="1">
      <c r="A51" s="26">
        <v>12</v>
      </c>
      <c r="B51" s="26" t="s">
        <v>202</v>
      </c>
      <c r="C51" s="26" t="s">
        <v>203</v>
      </c>
      <c r="D51" s="27" t="s">
        <v>210</v>
      </c>
      <c r="E51" s="27">
        <v>42338</v>
      </c>
      <c r="F51" s="171">
        <v>42380</v>
      </c>
      <c r="G51" s="26" t="s">
        <v>450</v>
      </c>
      <c r="H51" s="165">
        <v>107.72</v>
      </c>
    </row>
    <row r="52" spans="1:8" s="28" customFormat="1">
      <c r="A52" s="26">
        <v>12</v>
      </c>
      <c r="B52" s="26" t="s">
        <v>202</v>
      </c>
      <c r="C52" s="26" t="s">
        <v>203</v>
      </c>
      <c r="D52" s="27" t="s">
        <v>210</v>
      </c>
      <c r="E52" s="27">
        <v>42338</v>
      </c>
      <c r="F52" s="171">
        <v>42380</v>
      </c>
      <c r="G52" s="26" t="s">
        <v>451</v>
      </c>
      <c r="H52" s="165">
        <v>199.78</v>
      </c>
    </row>
    <row r="53" spans="1:8" s="28" customFormat="1">
      <c r="A53" s="26">
        <v>12</v>
      </c>
      <c r="B53" s="26" t="s">
        <v>202</v>
      </c>
      <c r="C53" s="26" t="s">
        <v>203</v>
      </c>
      <c r="D53" s="27" t="s">
        <v>210</v>
      </c>
      <c r="E53" s="27">
        <v>42338</v>
      </c>
      <c r="F53" s="171">
        <v>42380</v>
      </c>
      <c r="G53" s="26" t="s">
        <v>452</v>
      </c>
      <c r="H53" s="165">
        <v>4.84</v>
      </c>
    </row>
    <row r="54" spans="1:8" s="28" customFormat="1">
      <c r="A54" s="26">
        <v>13</v>
      </c>
      <c r="B54" s="26" t="s">
        <v>202</v>
      </c>
      <c r="C54" s="26" t="s">
        <v>203</v>
      </c>
      <c r="D54" s="27" t="s">
        <v>210</v>
      </c>
      <c r="E54" s="27">
        <v>42338</v>
      </c>
      <c r="F54" s="171">
        <v>42345</v>
      </c>
      <c r="G54" s="26" t="s">
        <v>409</v>
      </c>
      <c r="H54" s="165">
        <v>412.98</v>
      </c>
    </row>
    <row r="55" spans="1:8" s="28" customFormat="1">
      <c r="A55" s="26">
        <v>13</v>
      </c>
      <c r="B55" s="26" t="s">
        <v>202</v>
      </c>
      <c r="C55" s="26" t="s">
        <v>203</v>
      </c>
      <c r="D55" s="27" t="s">
        <v>210</v>
      </c>
      <c r="E55" s="27">
        <v>42338</v>
      </c>
      <c r="F55" s="171">
        <v>42380</v>
      </c>
      <c r="G55" s="26" t="s">
        <v>453</v>
      </c>
      <c r="H55" s="165">
        <v>87.77</v>
      </c>
    </row>
    <row r="56" spans="1:8" s="28" customFormat="1">
      <c r="A56" s="26">
        <v>13</v>
      </c>
      <c r="B56" s="26" t="s">
        <v>202</v>
      </c>
      <c r="C56" s="26" t="s">
        <v>203</v>
      </c>
      <c r="D56" s="27" t="s">
        <v>210</v>
      </c>
      <c r="E56" s="27">
        <v>42338</v>
      </c>
      <c r="F56" s="171">
        <v>42380</v>
      </c>
      <c r="G56" s="26" t="s">
        <v>454</v>
      </c>
      <c r="H56" s="165">
        <v>165.25</v>
      </c>
    </row>
    <row r="57" spans="1:8" s="28" customFormat="1">
      <c r="A57" s="26">
        <v>13</v>
      </c>
      <c r="B57" s="26" t="s">
        <v>202</v>
      </c>
      <c r="C57" s="26" t="s">
        <v>203</v>
      </c>
      <c r="D57" s="27" t="s">
        <v>210</v>
      </c>
      <c r="E57" s="27">
        <v>42338</v>
      </c>
      <c r="F57" s="171">
        <v>42380</v>
      </c>
      <c r="G57" s="26" t="s">
        <v>455</v>
      </c>
      <c r="H57" s="165">
        <v>4.01</v>
      </c>
    </row>
    <row r="58" spans="1:8" s="28" customFormat="1">
      <c r="A58" s="26">
        <v>14</v>
      </c>
      <c r="B58" s="26" t="s">
        <v>202</v>
      </c>
      <c r="C58" s="26" t="s">
        <v>203</v>
      </c>
      <c r="D58" s="27" t="s">
        <v>222</v>
      </c>
      <c r="E58" s="27">
        <v>42369</v>
      </c>
      <c r="F58" s="171">
        <v>42373</v>
      </c>
      <c r="G58" s="26" t="s">
        <v>410</v>
      </c>
      <c r="H58" s="165">
        <v>1037.71</v>
      </c>
    </row>
    <row r="59" spans="1:8" s="28" customFormat="1">
      <c r="A59" s="26">
        <v>14</v>
      </c>
      <c r="B59" s="26" t="s">
        <v>202</v>
      </c>
      <c r="C59" s="26" t="s">
        <v>203</v>
      </c>
      <c r="D59" s="27" t="s">
        <v>222</v>
      </c>
      <c r="E59" s="27">
        <v>42369</v>
      </c>
      <c r="F59" s="171">
        <v>42380</v>
      </c>
      <c r="G59" s="26" t="s">
        <v>456</v>
      </c>
      <c r="H59" s="165">
        <v>237.33</v>
      </c>
    </row>
    <row r="60" spans="1:8" s="28" customFormat="1">
      <c r="A60" s="26">
        <v>14</v>
      </c>
      <c r="B60" s="26" t="s">
        <v>202</v>
      </c>
      <c r="C60" s="26" t="s">
        <v>203</v>
      </c>
      <c r="D60" s="27" t="s">
        <v>222</v>
      </c>
      <c r="E60" s="27">
        <v>42369</v>
      </c>
      <c r="F60" s="171">
        <v>42380</v>
      </c>
      <c r="G60" s="26" t="s">
        <v>457</v>
      </c>
      <c r="H60" s="165">
        <v>420.76</v>
      </c>
    </row>
    <row r="61" spans="1:8" s="28" customFormat="1">
      <c r="A61" s="26">
        <v>14</v>
      </c>
      <c r="B61" s="26" t="s">
        <v>202</v>
      </c>
      <c r="C61" s="26" t="s">
        <v>203</v>
      </c>
      <c r="D61" s="27" t="s">
        <v>222</v>
      </c>
      <c r="E61" s="27">
        <v>42369</v>
      </c>
      <c r="F61" s="171">
        <v>42380</v>
      </c>
      <c r="G61" s="26" t="s">
        <v>458</v>
      </c>
      <c r="H61" s="165">
        <v>10.199999999999999</v>
      </c>
    </row>
    <row r="62" spans="1:8" s="28" customFormat="1">
      <c r="A62" s="26">
        <v>15</v>
      </c>
      <c r="B62" s="26" t="s">
        <v>202</v>
      </c>
      <c r="C62" s="26" t="s">
        <v>203</v>
      </c>
      <c r="D62" s="27" t="s">
        <v>222</v>
      </c>
      <c r="E62" s="27">
        <v>42369</v>
      </c>
      <c r="F62" s="171">
        <v>42373</v>
      </c>
      <c r="G62" s="26" t="s">
        <v>411</v>
      </c>
      <c r="H62" s="165">
        <v>500.86</v>
      </c>
    </row>
    <row r="63" spans="1:8" s="28" customFormat="1">
      <c r="A63" s="26">
        <v>15</v>
      </c>
      <c r="B63" s="26" t="s">
        <v>202</v>
      </c>
      <c r="C63" s="26" t="s">
        <v>203</v>
      </c>
      <c r="D63" s="27" t="s">
        <v>222</v>
      </c>
      <c r="E63" s="27">
        <v>42369</v>
      </c>
      <c r="F63" s="171">
        <v>42380</v>
      </c>
      <c r="G63" s="26" t="s">
        <v>459</v>
      </c>
      <c r="H63" s="165">
        <v>104.52</v>
      </c>
    </row>
    <row r="64" spans="1:8" s="28" customFormat="1">
      <c r="A64" s="26">
        <v>15</v>
      </c>
      <c r="B64" s="26" t="s">
        <v>202</v>
      </c>
      <c r="C64" s="26" t="s">
        <v>203</v>
      </c>
      <c r="D64" s="27" t="s">
        <v>222</v>
      </c>
      <c r="E64" s="27">
        <v>42369</v>
      </c>
      <c r="F64" s="171">
        <v>42380</v>
      </c>
      <c r="G64" s="26" t="s">
        <v>460</v>
      </c>
      <c r="H64" s="165">
        <v>199.78</v>
      </c>
    </row>
    <row r="65" spans="1:8" s="28" customFormat="1">
      <c r="A65" s="26">
        <v>15</v>
      </c>
      <c r="B65" s="26" t="s">
        <v>202</v>
      </c>
      <c r="C65" s="26" t="s">
        <v>203</v>
      </c>
      <c r="D65" s="27" t="s">
        <v>222</v>
      </c>
      <c r="E65" s="27">
        <v>42369</v>
      </c>
      <c r="F65" s="171">
        <v>42380</v>
      </c>
      <c r="G65" s="26" t="s">
        <v>461</v>
      </c>
      <c r="H65" s="165">
        <v>4.84</v>
      </c>
    </row>
    <row r="66" spans="1:8" s="28" customFormat="1">
      <c r="A66" s="26">
        <v>16</v>
      </c>
      <c r="B66" s="26" t="s">
        <v>202</v>
      </c>
      <c r="C66" s="26" t="s">
        <v>203</v>
      </c>
      <c r="D66" s="27" t="s">
        <v>222</v>
      </c>
      <c r="E66" s="27">
        <v>42369</v>
      </c>
      <c r="F66" s="171">
        <v>42373</v>
      </c>
      <c r="G66" s="26" t="s">
        <v>412</v>
      </c>
      <c r="H66" s="165">
        <v>416.18</v>
      </c>
    </row>
    <row r="67" spans="1:8" s="28" customFormat="1">
      <c r="A67" s="26">
        <v>16</v>
      </c>
      <c r="B67" s="26" t="s">
        <v>202</v>
      </c>
      <c r="C67" s="26" t="s">
        <v>203</v>
      </c>
      <c r="D67" s="27" t="s">
        <v>222</v>
      </c>
      <c r="E67" s="27">
        <v>42369</v>
      </c>
      <c r="F67" s="171">
        <v>42380</v>
      </c>
      <c r="G67" s="26" t="s">
        <v>462</v>
      </c>
      <c r="H67" s="165">
        <v>84.57</v>
      </c>
    </row>
    <row r="68" spans="1:8" s="28" customFormat="1">
      <c r="A68" s="26">
        <v>16</v>
      </c>
      <c r="B68" s="26" t="s">
        <v>202</v>
      </c>
      <c r="C68" s="26" t="s">
        <v>203</v>
      </c>
      <c r="D68" s="27" t="s">
        <v>222</v>
      </c>
      <c r="E68" s="27">
        <v>42369</v>
      </c>
      <c r="F68" s="171">
        <v>42380</v>
      </c>
      <c r="G68" s="26" t="s">
        <v>463</v>
      </c>
      <c r="H68" s="165">
        <v>165.25</v>
      </c>
    </row>
    <row r="69" spans="1:8" s="28" customFormat="1">
      <c r="A69" s="26">
        <v>16</v>
      </c>
      <c r="B69" s="26" t="s">
        <v>202</v>
      </c>
      <c r="C69" s="26" t="s">
        <v>203</v>
      </c>
      <c r="D69" s="27" t="s">
        <v>222</v>
      </c>
      <c r="E69" s="27">
        <v>42369</v>
      </c>
      <c r="F69" s="171">
        <v>42380</v>
      </c>
      <c r="G69" s="26" t="s">
        <v>464</v>
      </c>
      <c r="H69" s="165">
        <v>4.01</v>
      </c>
    </row>
    <row r="70" spans="1:8" s="28" customFormat="1">
      <c r="A70" s="258" t="s">
        <v>169</v>
      </c>
      <c r="B70" s="259"/>
      <c r="C70" s="259"/>
      <c r="D70" s="259"/>
      <c r="E70" s="259"/>
      <c r="F70" s="259"/>
      <c r="G70" s="260"/>
      <c r="H70" s="166">
        <f>SUM(H6:H69)</f>
        <v>17385.600000000006</v>
      </c>
    </row>
    <row r="71" spans="1:8" s="28" customFormat="1">
      <c r="A71" s="26">
        <v>1</v>
      </c>
      <c r="B71" s="26" t="s">
        <v>202</v>
      </c>
      <c r="C71" s="26" t="s">
        <v>203</v>
      </c>
      <c r="D71" s="27" t="s">
        <v>581</v>
      </c>
      <c r="E71" s="27">
        <v>42400</v>
      </c>
      <c r="F71" s="171">
        <v>42402</v>
      </c>
      <c r="G71" s="26" t="s">
        <v>582</v>
      </c>
      <c r="H71" s="165">
        <v>1037.71</v>
      </c>
    </row>
    <row r="72" spans="1:8" s="28" customFormat="1">
      <c r="A72" s="26">
        <v>1</v>
      </c>
      <c r="B72" s="26" t="s">
        <v>202</v>
      </c>
      <c r="C72" s="26" t="s">
        <v>203</v>
      </c>
      <c r="D72" s="27" t="s">
        <v>581</v>
      </c>
      <c r="E72" s="27">
        <v>42400</v>
      </c>
      <c r="F72" s="171">
        <v>42438</v>
      </c>
      <c r="G72" s="26" t="s">
        <v>583</v>
      </c>
      <c r="H72" s="165">
        <v>237.33</v>
      </c>
    </row>
    <row r="73" spans="1:8" s="28" customFormat="1">
      <c r="A73" s="26">
        <v>1</v>
      </c>
      <c r="B73" s="26" t="s">
        <v>202</v>
      </c>
      <c r="C73" s="26" t="s">
        <v>203</v>
      </c>
      <c r="D73" s="27" t="s">
        <v>581</v>
      </c>
      <c r="E73" s="27">
        <v>42400</v>
      </c>
      <c r="F73" s="171">
        <v>42438</v>
      </c>
      <c r="G73" s="26" t="s">
        <v>584</v>
      </c>
      <c r="H73" s="165">
        <v>420.76</v>
      </c>
    </row>
    <row r="74" spans="1:8" s="28" customFormat="1">
      <c r="A74" s="26">
        <v>1</v>
      </c>
      <c r="B74" s="26" t="s">
        <v>202</v>
      </c>
      <c r="C74" s="26" t="s">
        <v>203</v>
      </c>
      <c r="D74" s="27" t="s">
        <v>581</v>
      </c>
      <c r="E74" s="27">
        <v>42400</v>
      </c>
      <c r="F74" s="171">
        <v>42438</v>
      </c>
      <c r="G74" s="26" t="s">
        <v>585</v>
      </c>
      <c r="H74" s="165">
        <v>10.199999999999999</v>
      </c>
    </row>
    <row r="75" spans="1:8" s="28" customFormat="1">
      <c r="A75" s="26">
        <v>2</v>
      </c>
      <c r="B75" s="26" t="s">
        <v>202</v>
      </c>
      <c r="C75" s="26" t="s">
        <v>203</v>
      </c>
      <c r="D75" s="27" t="s">
        <v>581</v>
      </c>
      <c r="E75" s="27">
        <v>42400</v>
      </c>
      <c r="F75" s="171">
        <v>42402</v>
      </c>
      <c r="G75" s="26" t="s">
        <v>586</v>
      </c>
      <c r="H75" s="165">
        <v>500.86</v>
      </c>
    </row>
    <row r="76" spans="1:8" s="28" customFormat="1">
      <c r="A76" s="26">
        <v>2</v>
      </c>
      <c r="B76" s="26" t="s">
        <v>202</v>
      </c>
      <c r="C76" s="26" t="s">
        <v>203</v>
      </c>
      <c r="D76" s="27" t="s">
        <v>581</v>
      </c>
      <c r="E76" s="27">
        <v>42400</v>
      </c>
      <c r="F76" s="171">
        <v>42438</v>
      </c>
      <c r="G76" s="26" t="s">
        <v>587</v>
      </c>
      <c r="H76" s="165">
        <v>104.52</v>
      </c>
    </row>
    <row r="77" spans="1:8" s="28" customFormat="1">
      <c r="A77" s="26">
        <v>2</v>
      </c>
      <c r="B77" s="26" t="s">
        <v>202</v>
      </c>
      <c r="C77" s="26" t="s">
        <v>203</v>
      </c>
      <c r="D77" s="27" t="s">
        <v>581</v>
      </c>
      <c r="E77" s="27">
        <v>42400</v>
      </c>
      <c r="F77" s="171">
        <v>42438</v>
      </c>
      <c r="G77" s="26" t="s">
        <v>588</v>
      </c>
      <c r="H77" s="165">
        <v>199.78</v>
      </c>
    </row>
    <row r="78" spans="1:8" s="28" customFormat="1">
      <c r="A78" s="26">
        <v>2</v>
      </c>
      <c r="B78" s="26" t="s">
        <v>202</v>
      </c>
      <c r="C78" s="26" t="s">
        <v>203</v>
      </c>
      <c r="D78" s="27" t="s">
        <v>581</v>
      </c>
      <c r="E78" s="27">
        <v>42400</v>
      </c>
      <c r="F78" s="171">
        <v>42438</v>
      </c>
      <c r="G78" s="26" t="s">
        <v>589</v>
      </c>
      <c r="H78" s="165">
        <v>4.84</v>
      </c>
    </row>
    <row r="79" spans="1:8" s="28" customFormat="1">
      <c r="A79" s="26">
        <v>3</v>
      </c>
      <c r="B79" s="26" t="s">
        <v>202</v>
      </c>
      <c r="C79" s="26" t="s">
        <v>203</v>
      </c>
      <c r="D79" s="27" t="s">
        <v>581</v>
      </c>
      <c r="E79" s="27">
        <v>42400</v>
      </c>
      <c r="F79" s="171">
        <v>42409</v>
      </c>
      <c r="G79" s="26" t="s">
        <v>590</v>
      </c>
      <c r="H79" s="165">
        <v>416.18</v>
      </c>
    </row>
    <row r="80" spans="1:8" s="28" customFormat="1">
      <c r="A80" s="26">
        <v>3</v>
      </c>
      <c r="B80" s="26" t="s">
        <v>202</v>
      </c>
      <c r="C80" s="26" t="s">
        <v>203</v>
      </c>
      <c r="D80" s="27" t="s">
        <v>581</v>
      </c>
      <c r="E80" s="27">
        <v>42400</v>
      </c>
      <c r="F80" s="171">
        <v>42438</v>
      </c>
      <c r="G80" s="26" t="s">
        <v>591</v>
      </c>
      <c r="H80" s="165">
        <v>84.57</v>
      </c>
    </row>
    <row r="81" spans="1:8" s="28" customFormat="1">
      <c r="A81" s="26">
        <v>3</v>
      </c>
      <c r="B81" s="26" t="s">
        <v>202</v>
      </c>
      <c r="C81" s="26" t="s">
        <v>203</v>
      </c>
      <c r="D81" s="27" t="s">
        <v>581</v>
      </c>
      <c r="E81" s="27">
        <v>42400</v>
      </c>
      <c r="F81" s="171">
        <v>42457</v>
      </c>
      <c r="G81" s="26" t="s">
        <v>592</v>
      </c>
      <c r="H81" s="165">
        <v>165.25</v>
      </c>
    </row>
    <row r="82" spans="1:8" s="28" customFormat="1">
      <c r="A82" s="26">
        <v>3</v>
      </c>
      <c r="B82" s="26" t="s">
        <v>202</v>
      </c>
      <c r="C82" s="26" t="s">
        <v>203</v>
      </c>
      <c r="D82" s="27" t="s">
        <v>581</v>
      </c>
      <c r="E82" s="27">
        <v>42400</v>
      </c>
      <c r="F82" s="171">
        <v>42438</v>
      </c>
      <c r="G82" s="26" t="s">
        <v>593</v>
      </c>
      <c r="H82" s="165">
        <v>4.01</v>
      </c>
    </row>
    <row r="83" spans="1:8" s="28" customFormat="1">
      <c r="A83" s="26"/>
      <c r="B83" s="26"/>
      <c r="C83" s="26"/>
      <c r="D83" s="27"/>
      <c r="E83" s="27"/>
      <c r="F83" s="171"/>
      <c r="G83" s="26"/>
      <c r="H83" s="165"/>
    </row>
    <row r="84" spans="1:8" s="28" customFormat="1">
      <c r="A84" s="26">
        <v>4</v>
      </c>
      <c r="B84" s="26" t="s">
        <v>202</v>
      </c>
      <c r="C84" s="26" t="s">
        <v>203</v>
      </c>
      <c r="D84" s="27" t="s">
        <v>594</v>
      </c>
      <c r="E84" s="27">
        <v>42429</v>
      </c>
      <c r="F84" s="171">
        <v>42437</v>
      </c>
      <c r="G84" s="26" t="s">
        <v>595</v>
      </c>
      <c r="H84" s="165">
        <v>1037.71</v>
      </c>
    </row>
    <row r="85" spans="1:8" s="28" customFormat="1">
      <c r="A85" s="26">
        <v>4</v>
      </c>
      <c r="B85" s="26" t="s">
        <v>202</v>
      </c>
      <c r="C85" s="26" t="s">
        <v>203</v>
      </c>
      <c r="D85" s="27" t="s">
        <v>594</v>
      </c>
      <c r="E85" s="27">
        <v>42429</v>
      </c>
      <c r="F85" s="171">
        <v>42468</v>
      </c>
      <c r="G85" s="26" t="s">
        <v>596</v>
      </c>
      <c r="H85" s="165">
        <v>237.33</v>
      </c>
    </row>
    <row r="86" spans="1:8" s="28" customFormat="1">
      <c r="A86" s="26">
        <v>4</v>
      </c>
      <c r="B86" s="26" t="s">
        <v>202</v>
      </c>
      <c r="C86" s="26" t="s">
        <v>203</v>
      </c>
      <c r="D86" s="27" t="s">
        <v>594</v>
      </c>
      <c r="E86" s="27">
        <v>42429</v>
      </c>
      <c r="F86" s="171">
        <v>42468</v>
      </c>
      <c r="G86" s="26" t="s">
        <v>597</v>
      </c>
      <c r="H86" s="165">
        <v>420.76</v>
      </c>
    </row>
    <row r="87" spans="1:8" s="28" customFormat="1">
      <c r="A87" s="26">
        <v>4</v>
      </c>
      <c r="B87" s="26" t="s">
        <v>202</v>
      </c>
      <c r="C87" s="26" t="s">
        <v>203</v>
      </c>
      <c r="D87" s="27" t="s">
        <v>594</v>
      </c>
      <c r="E87" s="27">
        <v>42429</v>
      </c>
      <c r="F87" s="171">
        <v>42468</v>
      </c>
      <c r="G87" s="26" t="s">
        <v>598</v>
      </c>
      <c r="H87" s="165">
        <v>10.199999999999999</v>
      </c>
    </row>
    <row r="88" spans="1:8" s="28" customFormat="1">
      <c r="A88" s="26">
        <v>5</v>
      </c>
      <c r="B88" s="26" t="s">
        <v>202</v>
      </c>
      <c r="C88" s="26" t="s">
        <v>203</v>
      </c>
      <c r="D88" s="27" t="s">
        <v>594</v>
      </c>
      <c r="E88" s="27">
        <v>42429</v>
      </c>
      <c r="F88" s="171">
        <v>42437</v>
      </c>
      <c r="G88" s="26" t="s">
        <v>599</v>
      </c>
      <c r="H88" s="165">
        <v>500.86</v>
      </c>
    </row>
    <row r="89" spans="1:8" s="28" customFormat="1">
      <c r="A89" s="26">
        <v>5</v>
      </c>
      <c r="B89" s="26" t="s">
        <v>202</v>
      </c>
      <c r="C89" s="26" t="s">
        <v>203</v>
      </c>
      <c r="D89" s="27" t="s">
        <v>594</v>
      </c>
      <c r="E89" s="27">
        <v>42429</v>
      </c>
      <c r="F89" s="171">
        <v>42468</v>
      </c>
      <c r="G89" s="26" t="s">
        <v>600</v>
      </c>
      <c r="H89" s="165">
        <v>104.52</v>
      </c>
    </row>
    <row r="90" spans="1:8" s="28" customFormat="1">
      <c r="A90" s="26">
        <v>5</v>
      </c>
      <c r="B90" s="26" t="s">
        <v>202</v>
      </c>
      <c r="C90" s="26" t="s">
        <v>203</v>
      </c>
      <c r="D90" s="27" t="s">
        <v>594</v>
      </c>
      <c r="E90" s="27">
        <v>42429</v>
      </c>
      <c r="F90" s="171">
        <v>42468</v>
      </c>
      <c r="G90" s="26" t="s">
        <v>601</v>
      </c>
      <c r="H90" s="165">
        <v>199.78</v>
      </c>
    </row>
    <row r="91" spans="1:8" s="28" customFormat="1">
      <c r="A91" s="26">
        <v>5</v>
      </c>
      <c r="B91" s="26" t="s">
        <v>202</v>
      </c>
      <c r="C91" s="26" t="s">
        <v>203</v>
      </c>
      <c r="D91" s="27" t="s">
        <v>594</v>
      </c>
      <c r="E91" s="27">
        <v>42429</v>
      </c>
      <c r="F91" s="171">
        <v>42468</v>
      </c>
      <c r="G91" s="26" t="s">
        <v>602</v>
      </c>
      <c r="H91" s="165">
        <v>4.84</v>
      </c>
    </row>
    <row r="92" spans="1:8" s="28" customFormat="1">
      <c r="A92" s="26">
        <v>6</v>
      </c>
      <c r="B92" s="26" t="s">
        <v>202</v>
      </c>
      <c r="C92" s="26" t="s">
        <v>203</v>
      </c>
      <c r="D92" s="27" t="s">
        <v>594</v>
      </c>
      <c r="E92" s="27">
        <v>42429</v>
      </c>
      <c r="F92" s="171">
        <v>42447</v>
      </c>
      <c r="G92" s="26" t="s">
        <v>603</v>
      </c>
      <c r="H92" s="165">
        <v>416.18</v>
      </c>
    </row>
    <row r="93" spans="1:8" s="28" customFormat="1">
      <c r="A93" s="26">
        <v>6</v>
      </c>
      <c r="B93" s="26" t="s">
        <v>202</v>
      </c>
      <c r="C93" s="26" t="s">
        <v>203</v>
      </c>
      <c r="D93" s="27" t="s">
        <v>594</v>
      </c>
      <c r="E93" s="27">
        <v>42429</v>
      </c>
      <c r="F93" s="171">
        <v>42468</v>
      </c>
      <c r="G93" s="26" t="s">
        <v>604</v>
      </c>
      <c r="H93" s="165">
        <v>84.57</v>
      </c>
    </row>
    <row r="94" spans="1:8" s="28" customFormat="1">
      <c r="A94" s="26">
        <v>6</v>
      </c>
      <c r="B94" s="26" t="s">
        <v>202</v>
      </c>
      <c r="C94" s="26" t="s">
        <v>203</v>
      </c>
      <c r="D94" s="27" t="s">
        <v>594</v>
      </c>
      <c r="E94" s="27">
        <v>42429</v>
      </c>
      <c r="F94" s="171">
        <v>42468</v>
      </c>
      <c r="G94" s="26" t="s">
        <v>605</v>
      </c>
      <c r="H94" s="165">
        <v>165.25</v>
      </c>
    </row>
    <row r="95" spans="1:8" s="28" customFormat="1">
      <c r="A95" s="26">
        <v>6</v>
      </c>
      <c r="B95" s="26" t="s">
        <v>202</v>
      </c>
      <c r="C95" s="26" t="s">
        <v>203</v>
      </c>
      <c r="D95" s="27" t="s">
        <v>594</v>
      </c>
      <c r="E95" s="27">
        <v>42429</v>
      </c>
      <c r="F95" s="171">
        <v>42468</v>
      </c>
      <c r="G95" s="26" t="s">
        <v>606</v>
      </c>
      <c r="H95" s="165">
        <v>4.01</v>
      </c>
    </row>
    <row r="96" spans="1:8" s="28" customFormat="1">
      <c r="A96" s="26"/>
      <c r="B96" s="26"/>
      <c r="C96" s="26"/>
      <c r="D96" s="27"/>
      <c r="E96" s="27"/>
      <c r="F96" s="171"/>
      <c r="G96" s="26"/>
      <c r="H96" s="165"/>
    </row>
    <row r="97" spans="1:8" s="28" customFormat="1">
      <c r="A97" s="26">
        <v>7</v>
      </c>
      <c r="B97" s="26" t="s">
        <v>202</v>
      </c>
      <c r="C97" s="26" t="s">
        <v>203</v>
      </c>
      <c r="D97" s="27" t="s">
        <v>607</v>
      </c>
      <c r="E97" s="27">
        <v>42460</v>
      </c>
      <c r="F97" s="171">
        <v>42464</v>
      </c>
      <c r="G97" s="26" t="s">
        <v>608</v>
      </c>
      <c r="H97" s="165">
        <v>1037.71</v>
      </c>
    </row>
    <row r="98" spans="1:8" s="28" customFormat="1">
      <c r="A98" s="26">
        <v>7</v>
      </c>
      <c r="B98" s="26" t="s">
        <v>202</v>
      </c>
      <c r="C98" s="26" t="s">
        <v>203</v>
      </c>
      <c r="D98" s="27" t="s">
        <v>607</v>
      </c>
      <c r="E98" s="27">
        <v>42460</v>
      </c>
      <c r="F98" s="171">
        <v>42500</v>
      </c>
      <c r="G98" s="26" t="s">
        <v>609</v>
      </c>
      <c r="H98" s="165">
        <v>237.33</v>
      </c>
    </row>
    <row r="99" spans="1:8" s="28" customFormat="1">
      <c r="A99" s="26">
        <v>7</v>
      </c>
      <c r="B99" s="26" t="s">
        <v>202</v>
      </c>
      <c r="C99" s="26" t="s">
        <v>203</v>
      </c>
      <c r="D99" s="27" t="s">
        <v>607</v>
      </c>
      <c r="E99" s="27">
        <v>42460</v>
      </c>
      <c r="F99" s="171">
        <v>42500</v>
      </c>
      <c r="G99" s="26" t="s">
        <v>610</v>
      </c>
      <c r="H99" s="165">
        <v>420.76</v>
      </c>
    </row>
    <row r="100" spans="1:8" s="28" customFormat="1">
      <c r="A100" s="26">
        <v>7</v>
      </c>
      <c r="B100" s="26" t="s">
        <v>202</v>
      </c>
      <c r="C100" s="26" t="s">
        <v>203</v>
      </c>
      <c r="D100" s="27" t="s">
        <v>607</v>
      </c>
      <c r="E100" s="27">
        <v>42460</v>
      </c>
      <c r="F100" s="171">
        <v>42500</v>
      </c>
      <c r="G100" s="26" t="s">
        <v>611</v>
      </c>
      <c r="H100" s="165">
        <v>10.199999999999999</v>
      </c>
    </row>
    <row r="101" spans="1:8" s="28" customFormat="1">
      <c r="A101" s="26">
        <v>8</v>
      </c>
      <c r="B101" s="26" t="s">
        <v>202</v>
      </c>
      <c r="C101" s="26" t="s">
        <v>203</v>
      </c>
      <c r="D101" s="27" t="s">
        <v>607</v>
      </c>
      <c r="E101" s="27">
        <v>42460</v>
      </c>
      <c r="F101" s="171">
        <v>42464</v>
      </c>
      <c r="G101" s="26" t="s">
        <v>612</v>
      </c>
      <c r="H101" s="165">
        <v>500.86</v>
      </c>
    </row>
    <row r="102" spans="1:8" s="28" customFormat="1">
      <c r="A102" s="26">
        <v>8</v>
      </c>
      <c r="B102" s="26" t="s">
        <v>202</v>
      </c>
      <c r="C102" s="26" t="s">
        <v>203</v>
      </c>
      <c r="D102" s="27" t="s">
        <v>607</v>
      </c>
      <c r="E102" s="27">
        <v>42460</v>
      </c>
      <c r="F102" s="171">
        <v>42500</v>
      </c>
      <c r="G102" s="26" t="s">
        <v>613</v>
      </c>
      <c r="H102" s="165">
        <v>104.52</v>
      </c>
    </row>
    <row r="103" spans="1:8" s="28" customFormat="1">
      <c r="A103" s="26">
        <v>8</v>
      </c>
      <c r="B103" s="26" t="s">
        <v>202</v>
      </c>
      <c r="C103" s="26" t="s">
        <v>203</v>
      </c>
      <c r="D103" s="27" t="s">
        <v>607</v>
      </c>
      <c r="E103" s="27">
        <v>42460</v>
      </c>
      <c r="F103" s="171">
        <v>42500</v>
      </c>
      <c r="G103" s="26" t="s">
        <v>614</v>
      </c>
      <c r="H103" s="165">
        <v>199.78</v>
      </c>
    </row>
    <row r="104" spans="1:8" s="28" customFormat="1">
      <c r="A104" s="26">
        <v>8</v>
      </c>
      <c r="B104" s="26" t="s">
        <v>202</v>
      </c>
      <c r="C104" s="26" t="s">
        <v>203</v>
      </c>
      <c r="D104" s="27" t="s">
        <v>607</v>
      </c>
      <c r="E104" s="27">
        <v>42460</v>
      </c>
      <c r="F104" s="171">
        <v>42500</v>
      </c>
      <c r="G104" s="26" t="s">
        <v>615</v>
      </c>
      <c r="H104" s="165">
        <v>4.84</v>
      </c>
    </row>
    <row r="105" spans="1:8" s="28" customFormat="1">
      <c r="A105" s="26">
        <v>9</v>
      </c>
      <c r="B105" s="26" t="s">
        <v>202</v>
      </c>
      <c r="C105" s="26" t="s">
        <v>203</v>
      </c>
      <c r="D105" s="27" t="s">
        <v>607</v>
      </c>
      <c r="E105" s="27">
        <v>42460</v>
      </c>
      <c r="F105" s="171">
        <v>42464</v>
      </c>
      <c r="G105" s="26" t="s">
        <v>616</v>
      </c>
      <c r="H105" s="165">
        <v>416.18</v>
      </c>
    </row>
    <row r="106" spans="1:8" s="28" customFormat="1">
      <c r="A106" s="26">
        <v>9</v>
      </c>
      <c r="B106" s="26" t="s">
        <v>202</v>
      </c>
      <c r="C106" s="26" t="s">
        <v>203</v>
      </c>
      <c r="D106" s="27" t="s">
        <v>607</v>
      </c>
      <c r="E106" s="27">
        <v>42460</v>
      </c>
      <c r="F106" s="171">
        <v>42500</v>
      </c>
      <c r="G106" s="26" t="s">
        <v>617</v>
      </c>
      <c r="H106" s="165">
        <v>84.57</v>
      </c>
    </row>
    <row r="107" spans="1:8" s="28" customFormat="1">
      <c r="A107" s="26">
        <v>9</v>
      </c>
      <c r="B107" s="26" t="s">
        <v>202</v>
      </c>
      <c r="C107" s="26" t="s">
        <v>203</v>
      </c>
      <c r="D107" s="27" t="s">
        <v>607</v>
      </c>
      <c r="E107" s="27">
        <v>42460</v>
      </c>
      <c r="F107" s="171">
        <v>42500</v>
      </c>
      <c r="G107" s="26" t="s">
        <v>618</v>
      </c>
      <c r="H107" s="165">
        <v>165.25</v>
      </c>
    </row>
    <row r="108" spans="1:8" s="28" customFormat="1">
      <c r="A108" s="26">
        <v>9</v>
      </c>
      <c r="B108" s="26" t="s">
        <v>202</v>
      </c>
      <c r="C108" s="26" t="s">
        <v>203</v>
      </c>
      <c r="D108" s="27" t="s">
        <v>607</v>
      </c>
      <c r="E108" s="27">
        <v>42460</v>
      </c>
      <c r="F108" s="171">
        <v>42500</v>
      </c>
      <c r="G108" s="26" t="s">
        <v>619</v>
      </c>
      <c r="H108" s="165">
        <v>4.01</v>
      </c>
    </row>
    <row r="109" spans="1:8" s="28" customFormat="1">
      <c r="A109" s="26"/>
      <c r="B109" s="26"/>
      <c r="C109" s="26"/>
      <c r="D109" s="27"/>
      <c r="E109" s="27"/>
      <c r="F109" s="171"/>
      <c r="G109" s="26"/>
      <c r="H109" s="165"/>
    </row>
    <row r="110" spans="1:8" s="28" customFormat="1">
      <c r="A110" s="26">
        <v>10</v>
      </c>
      <c r="B110" s="26" t="s">
        <v>202</v>
      </c>
      <c r="C110" s="26" t="s">
        <v>203</v>
      </c>
      <c r="D110" s="27" t="s">
        <v>620</v>
      </c>
      <c r="E110" s="27">
        <v>42490</v>
      </c>
      <c r="F110" s="171">
        <v>42494</v>
      </c>
      <c r="G110" s="26" t="s">
        <v>623</v>
      </c>
      <c r="H110" s="165">
        <v>1037.71</v>
      </c>
    </row>
    <row r="111" spans="1:8" s="28" customFormat="1">
      <c r="A111" s="26">
        <v>10</v>
      </c>
      <c r="B111" s="26" t="s">
        <v>202</v>
      </c>
      <c r="C111" s="26" t="s">
        <v>203</v>
      </c>
      <c r="D111" s="27" t="s">
        <v>620</v>
      </c>
      <c r="E111" s="27">
        <v>42490</v>
      </c>
      <c r="F111" s="171">
        <v>42531</v>
      </c>
      <c r="G111" s="26" t="s">
        <v>624</v>
      </c>
      <c r="H111" s="165">
        <v>237.33</v>
      </c>
    </row>
    <row r="112" spans="1:8" s="28" customFormat="1">
      <c r="A112" s="26">
        <v>10</v>
      </c>
      <c r="B112" s="26" t="s">
        <v>202</v>
      </c>
      <c r="C112" s="26" t="s">
        <v>203</v>
      </c>
      <c r="D112" s="27" t="s">
        <v>620</v>
      </c>
      <c r="E112" s="27">
        <v>42490</v>
      </c>
      <c r="F112" s="171">
        <v>42531</v>
      </c>
      <c r="G112" s="26" t="s">
        <v>625</v>
      </c>
      <c r="H112" s="165">
        <v>420.76</v>
      </c>
    </row>
    <row r="113" spans="1:8" s="28" customFormat="1">
      <c r="A113" s="26">
        <v>10</v>
      </c>
      <c r="B113" s="26" t="s">
        <v>202</v>
      </c>
      <c r="C113" s="26" t="s">
        <v>203</v>
      </c>
      <c r="D113" s="27" t="s">
        <v>620</v>
      </c>
      <c r="E113" s="27">
        <v>42490</v>
      </c>
      <c r="F113" s="171">
        <v>42531</v>
      </c>
      <c r="G113" s="26" t="s">
        <v>626</v>
      </c>
      <c r="H113" s="165">
        <v>10.199999999999999</v>
      </c>
    </row>
    <row r="114" spans="1:8" s="28" customFormat="1">
      <c r="A114" s="26">
        <v>11</v>
      </c>
      <c r="B114" s="26" t="s">
        <v>202</v>
      </c>
      <c r="C114" s="26" t="s">
        <v>203</v>
      </c>
      <c r="D114" s="27" t="s">
        <v>620</v>
      </c>
      <c r="E114" s="27">
        <v>42490</v>
      </c>
      <c r="F114" s="171">
        <v>42494</v>
      </c>
      <c r="G114" s="26" t="s">
        <v>627</v>
      </c>
      <c r="H114" s="165">
        <v>500.86</v>
      </c>
    </row>
    <row r="115" spans="1:8" s="28" customFormat="1">
      <c r="A115" s="26">
        <v>11</v>
      </c>
      <c r="B115" s="26" t="s">
        <v>202</v>
      </c>
      <c r="C115" s="26" t="s">
        <v>203</v>
      </c>
      <c r="D115" s="27" t="s">
        <v>620</v>
      </c>
      <c r="E115" s="27">
        <v>42490</v>
      </c>
      <c r="F115" s="171">
        <v>42531</v>
      </c>
      <c r="G115" s="26" t="s">
        <v>628</v>
      </c>
      <c r="H115" s="165">
        <v>104.52</v>
      </c>
    </row>
    <row r="116" spans="1:8" s="28" customFormat="1">
      <c r="A116" s="26">
        <v>11</v>
      </c>
      <c r="B116" s="26" t="s">
        <v>202</v>
      </c>
      <c r="C116" s="26" t="s">
        <v>203</v>
      </c>
      <c r="D116" s="27" t="s">
        <v>620</v>
      </c>
      <c r="E116" s="27">
        <v>42490</v>
      </c>
      <c r="F116" s="171">
        <v>42531</v>
      </c>
      <c r="G116" s="26" t="s">
        <v>629</v>
      </c>
      <c r="H116" s="165">
        <v>199.78</v>
      </c>
    </row>
    <row r="117" spans="1:8" s="28" customFormat="1">
      <c r="A117" s="26">
        <v>11</v>
      </c>
      <c r="B117" s="26" t="s">
        <v>202</v>
      </c>
      <c r="C117" s="26" t="s">
        <v>203</v>
      </c>
      <c r="D117" s="27" t="s">
        <v>620</v>
      </c>
      <c r="E117" s="27">
        <v>42490</v>
      </c>
      <c r="F117" s="171">
        <v>42531</v>
      </c>
      <c r="G117" s="26" t="s">
        <v>630</v>
      </c>
      <c r="H117" s="165">
        <v>4.84</v>
      </c>
    </row>
    <row r="118" spans="1:8" s="28" customFormat="1">
      <c r="A118" s="26">
        <v>12</v>
      </c>
      <c r="B118" s="26" t="s">
        <v>202</v>
      </c>
      <c r="C118" s="26" t="s">
        <v>203</v>
      </c>
      <c r="D118" s="27" t="s">
        <v>620</v>
      </c>
      <c r="E118" s="27">
        <v>42490</v>
      </c>
      <c r="F118" s="171">
        <v>42494</v>
      </c>
      <c r="G118" s="26" t="s">
        <v>631</v>
      </c>
      <c r="H118" s="165">
        <v>416.18</v>
      </c>
    </row>
    <row r="119" spans="1:8" s="28" customFormat="1">
      <c r="A119" s="26">
        <v>12</v>
      </c>
      <c r="B119" s="26" t="s">
        <v>202</v>
      </c>
      <c r="C119" s="26" t="s">
        <v>203</v>
      </c>
      <c r="D119" s="27" t="s">
        <v>620</v>
      </c>
      <c r="E119" s="27">
        <v>42490</v>
      </c>
      <c r="F119" s="171">
        <v>42531</v>
      </c>
      <c r="G119" s="26" t="s">
        <v>632</v>
      </c>
      <c r="H119" s="165">
        <v>84.57</v>
      </c>
    </row>
    <row r="120" spans="1:8" s="28" customFormat="1">
      <c r="A120" s="26">
        <v>12</v>
      </c>
      <c r="B120" s="26" t="s">
        <v>202</v>
      </c>
      <c r="C120" s="26" t="s">
        <v>203</v>
      </c>
      <c r="D120" s="27" t="s">
        <v>620</v>
      </c>
      <c r="E120" s="27">
        <v>42490</v>
      </c>
      <c r="F120" s="171">
        <v>42531</v>
      </c>
      <c r="G120" s="26" t="s">
        <v>633</v>
      </c>
      <c r="H120" s="165">
        <v>165.25</v>
      </c>
    </row>
    <row r="121" spans="1:8" s="28" customFormat="1">
      <c r="A121" s="26">
        <v>12</v>
      </c>
      <c r="B121" s="26" t="s">
        <v>202</v>
      </c>
      <c r="C121" s="26" t="s">
        <v>203</v>
      </c>
      <c r="D121" s="27" t="s">
        <v>620</v>
      </c>
      <c r="E121" s="27">
        <v>42490</v>
      </c>
      <c r="F121" s="171">
        <v>42531</v>
      </c>
      <c r="G121" s="26" t="s">
        <v>634</v>
      </c>
      <c r="H121" s="165">
        <v>4.01</v>
      </c>
    </row>
    <row r="122" spans="1:8" s="28" customFormat="1">
      <c r="A122" s="26"/>
      <c r="B122" s="26"/>
      <c r="C122" s="26"/>
      <c r="D122" s="27"/>
      <c r="E122" s="27"/>
      <c r="F122" s="171"/>
      <c r="G122" s="26"/>
      <c r="H122" s="165"/>
    </row>
    <row r="123" spans="1:8" s="28" customFormat="1">
      <c r="A123" s="26">
        <v>13</v>
      </c>
      <c r="B123" s="26" t="s">
        <v>202</v>
      </c>
      <c r="C123" s="26" t="s">
        <v>203</v>
      </c>
      <c r="D123" s="27" t="s">
        <v>621</v>
      </c>
      <c r="E123" s="27">
        <v>42521</v>
      </c>
      <c r="F123" s="171">
        <v>42523</v>
      </c>
      <c r="G123" s="26" t="s">
        <v>635</v>
      </c>
      <c r="H123" s="165">
        <v>1037.71</v>
      </c>
    </row>
    <row r="124" spans="1:8" s="28" customFormat="1">
      <c r="A124" s="26">
        <v>13</v>
      </c>
      <c r="B124" s="26" t="s">
        <v>202</v>
      </c>
      <c r="C124" s="26" t="s">
        <v>203</v>
      </c>
      <c r="D124" s="27" t="s">
        <v>621</v>
      </c>
      <c r="E124" s="27">
        <v>42521</v>
      </c>
      <c r="F124" s="171">
        <v>42562</v>
      </c>
      <c r="G124" s="26" t="s">
        <v>636</v>
      </c>
      <c r="H124" s="165">
        <v>237.33</v>
      </c>
    </row>
    <row r="125" spans="1:8" s="28" customFormat="1">
      <c r="A125" s="26">
        <v>13</v>
      </c>
      <c r="B125" s="26" t="s">
        <v>202</v>
      </c>
      <c r="C125" s="26" t="s">
        <v>203</v>
      </c>
      <c r="D125" s="27" t="s">
        <v>621</v>
      </c>
      <c r="E125" s="27">
        <v>42521</v>
      </c>
      <c r="F125" s="171">
        <v>42562</v>
      </c>
      <c r="G125" s="26" t="s">
        <v>637</v>
      </c>
      <c r="H125" s="165">
        <v>420.76</v>
      </c>
    </row>
    <row r="126" spans="1:8" s="28" customFormat="1">
      <c r="A126" s="26">
        <v>13</v>
      </c>
      <c r="B126" s="26" t="s">
        <v>202</v>
      </c>
      <c r="C126" s="26" t="s">
        <v>203</v>
      </c>
      <c r="D126" s="27" t="s">
        <v>621</v>
      </c>
      <c r="E126" s="27">
        <v>42521</v>
      </c>
      <c r="F126" s="171">
        <v>42562</v>
      </c>
      <c r="G126" s="26" t="s">
        <v>638</v>
      </c>
      <c r="H126" s="165">
        <v>10.199999999999999</v>
      </c>
    </row>
    <row r="127" spans="1:8" s="28" customFormat="1">
      <c r="A127" s="26">
        <v>14</v>
      </c>
      <c r="B127" s="26" t="s">
        <v>202</v>
      </c>
      <c r="C127" s="26" t="s">
        <v>203</v>
      </c>
      <c r="D127" s="27" t="s">
        <v>621</v>
      </c>
      <c r="E127" s="27">
        <v>42521</v>
      </c>
      <c r="F127" s="171">
        <v>42523</v>
      </c>
      <c r="G127" s="26" t="s">
        <v>639</v>
      </c>
      <c r="H127" s="165">
        <v>500.86</v>
      </c>
    </row>
    <row r="128" spans="1:8" s="28" customFormat="1">
      <c r="A128" s="26">
        <v>14</v>
      </c>
      <c r="B128" s="26" t="s">
        <v>202</v>
      </c>
      <c r="C128" s="26" t="s">
        <v>203</v>
      </c>
      <c r="D128" s="27" t="s">
        <v>621</v>
      </c>
      <c r="E128" s="27">
        <v>42521</v>
      </c>
      <c r="F128" s="171">
        <v>42562</v>
      </c>
      <c r="G128" s="26" t="s">
        <v>640</v>
      </c>
      <c r="H128" s="165">
        <v>104.52</v>
      </c>
    </row>
    <row r="129" spans="1:8" s="28" customFormat="1">
      <c r="A129" s="26">
        <v>14</v>
      </c>
      <c r="B129" s="26" t="s">
        <v>202</v>
      </c>
      <c r="C129" s="26" t="s">
        <v>203</v>
      </c>
      <c r="D129" s="27" t="s">
        <v>621</v>
      </c>
      <c r="E129" s="27">
        <v>42521</v>
      </c>
      <c r="F129" s="171">
        <v>42562</v>
      </c>
      <c r="G129" s="26" t="s">
        <v>641</v>
      </c>
      <c r="H129" s="165">
        <v>199.78</v>
      </c>
    </row>
    <row r="130" spans="1:8" s="28" customFormat="1">
      <c r="A130" s="26">
        <v>14</v>
      </c>
      <c r="B130" s="26" t="s">
        <v>202</v>
      </c>
      <c r="C130" s="26" t="s">
        <v>203</v>
      </c>
      <c r="D130" s="27" t="s">
        <v>621</v>
      </c>
      <c r="E130" s="27">
        <v>42521</v>
      </c>
      <c r="F130" s="171">
        <v>42562</v>
      </c>
      <c r="G130" s="26" t="s">
        <v>642</v>
      </c>
      <c r="H130" s="165">
        <v>4.84</v>
      </c>
    </row>
    <row r="131" spans="1:8" s="28" customFormat="1">
      <c r="A131" s="26">
        <v>15</v>
      </c>
      <c r="B131" s="26" t="s">
        <v>202</v>
      </c>
      <c r="C131" s="26" t="s">
        <v>203</v>
      </c>
      <c r="D131" s="27" t="s">
        <v>621</v>
      </c>
      <c r="E131" s="27">
        <v>42521</v>
      </c>
      <c r="F131" s="171">
        <v>42523</v>
      </c>
      <c r="G131" s="26" t="s">
        <v>643</v>
      </c>
      <c r="H131" s="165">
        <v>416.18</v>
      </c>
    </row>
    <row r="132" spans="1:8" s="28" customFormat="1">
      <c r="A132" s="26">
        <v>15</v>
      </c>
      <c r="B132" s="26" t="s">
        <v>202</v>
      </c>
      <c r="C132" s="26" t="s">
        <v>203</v>
      </c>
      <c r="D132" s="27" t="s">
        <v>621</v>
      </c>
      <c r="E132" s="27">
        <v>42521</v>
      </c>
      <c r="F132" s="171">
        <v>42562</v>
      </c>
      <c r="G132" s="26" t="s">
        <v>644</v>
      </c>
      <c r="H132" s="165">
        <v>84.57</v>
      </c>
    </row>
    <row r="133" spans="1:8" s="28" customFormat="1">
      <c r="A133" s="26">
        <v>15</v>
      </c>
      <c r="B133" s="26" t="s">
        <v>202</v>
      </c>
      <c r="C133" s="26" t="s">
        <v>203</v>
      </c>
      <c r="D133" s="27" t="s">
        <v>621</v>
      </c>
      <c r="E133" s="27">
        <v>42521</v>
      </c>
      <c r="F133" s="171">
        <v>42562</v>
      </c>
      <c r="G133" s="26" t="s">
        <v>645</v>
      </c>
      <c r="H133" s="165">
        <v>165.25</v>
      </c>
    </row>
    <row r="134" spans="1:8" s="28" customFormat="1">
      <c r="A134" s="26">
        <v>15</v>
      </c>
      <c r="B134" s="26" t="s">
        <v>202</v>
      </c>
      <c r="C134" s="26" t="s">
        <v>203</v>
      </c>
      <c r="D134" s="27" t="s">
        <v>621</v>
      </c>
      <c r="E134" s="27">
        <v>42521</v>
      </c>
      <c r="F134" s="171">
        <v>42562</v>
      </c>
      <c r="G134" s="26" t="s">
        <v>646</v>
      </c>
      <c r="H134" s="165">
        <v>4.01</v>
      </c>
    </row>
    <row r="135" spans="1:8" s="28" customFormat="1">
      <c r="A135" s="26"/>
      <c r="B135" s="26"/>
      <c r="C135" s="26"/>
      <c r="D135" s="27"/>
      <c r="E135" s="27"/>
      <c r="F135" s="171"/>
      <c r="G135" s="26"/>
      <c r="H135" s="165"/>
    </row>
    <row r="136" spans="1:8" s="28" customFormat="1">
      <c r="A136" s="26">
        <v>16</v>
      </c>
      <c r="B136" s="26" t="s">
        <v>202</v>
      </c>
      <c r="C136" s="26" t="s">
        <v>203</v>
      </c>
      <c r="D136" s="27" t="s">
        <v>622</v>
      </c>
      <c r="E136" s="27">
        <v>42551</v>
      </c>
      <c r="F136" s="171">
        <v>42555</v>
      </c>
      <c r="G136" s="26" t="s">
        <v>647</v>
      </c>
      <c r="H136" s="165">
        <v>1037.71</v>
      </c>
    </row>
    <row r="137" spans="1:8" s="28" customFormat="1">
      <c r="A137" s="26">
        <v>16</v>
      </c>
      <c r="B137" s="26" t="s">
        <v>202</v>
      </c>
      <c r="C137" s="26" t="s">
        <v>203</v>
      </c>
      <c r="D137" s="27" t="s">
        <v>622</v>
      </c>
      <c r="E137" s="27">
        <v>42551</v>
      </c>
      <c r="F137" s="171">
        <v>42585</v>
      </c>
      <c r="G137" s="26" t="s">
        <v>648</v>
      </c>
      <c r="H137" s="165">
        <v>237.33</v>
      </c>
    </row>
    <row r="138" spans="1:8" s="28" customFormat="1">
      <c r="A138" s="26">
        <v>16</v>
      </c>
      <c r="B138" s="26" t="s">
        <v>202</v>
      </c>
      <c r="C138" s="26" t="s">
        <v>203</v>
      </c>
      <c r="D138" s="27" t="s">
        <v>622</v>
      </c>
      <c r="E138" s="27">
        <v>42551</v>
      </c>
      <c r="F138" s="171">
        <v>42585</v>
      </c>
      <c r="G138" s="26" t="s">
        <v>649</v>
      </c>
      <c r="H138" s="165">
        <v>420.76</v>
      </c>
    </row>
    <row r="139" spans="1:8" s="28" customFormat="1">
      <c r="A139" s="26">
        <v>16</v>
      </c>
      <c r="B139" s="26" t="s">
        <v>202</v>
      </c>
      <c r="C139" s="26" t="s">
        <v>203</v>
      </c>
      <c r="D139" s="27" t="s">
        <v>622</v>
      </c>
      <c r="E139" s="27">
        <v>42551</v>
      </c>
      <c r="F139" s="171">
        <v>42585</v>
      </c>
      <c r="G139" s="26" t="s">
        <v>650</v>
      </c>
      <c r="H139" s="165">
        <v>10.199999999999999</v>
      </c>
    </row>
    <row r="140" spans="1:8" s="28" customFormat="1">
      <c r="A140" s="26">
        <v>17</v>
      </c>
      <c r="B140" s="26" t="s">
        <v>202</v>
      </c>
      <c r="C140" s="26" t="s">
        <v>203</v>
      </c>
      <c r="D140" s="27" t="s">
        <v>622</v>
      </c>
      <c r="E140" s="27">
        <v>42551</v>
      </c>
      <c r="F140" s="171">
        <v>42555</v>
      </c>
      <c r="G140" s="26" t="s">
        <v>651</v>
      </c>
      <c r="H140" s="165">
        <v>500.86</v>
      </c>
    </row>
    <row r="141" spans="1:8" s="28" customFormat="1">
      <c r="A141" s="26">
        <v>17</v>
      </c>
      <c r="B141" s="26" t="s">
        <v>202</v>
      </c>
      <c r="C141" s="26" t="s">
        <v>203</v>
      </c>
      <c r="D141" s="27" t="s">
        <v>622</v>
      </c>
      <c r="E141" s="27">
        <v>42551</v>
      </c>
      <c r="F141" s="171">
        <v>42585</v>
      </c>
      <c r="G141" s="26" t="s">
        <v>652</v>
      </c>
      <c r="H141" s="165">
        <v>104.52</v>
      </c>
    </row>
    <row r="142" spans="1:8" s="28" customFormat="1">
      <c r="A142" s="26">
        <v>17</v>
      </c>
      <c r="B142" s="26" t="s">
        <v>202</v>
      </c>
      <c r="C142" s="26" t="s">
        <v>203</v>
      </c>
      <c r="D142" s="27" t="s">
        <v>622</v>
      </c>
      <c r="E142" s="27">
        <v>42551</v>
      </c>
      <c r="F142" s="171">
        <v>42585</v>
      </c>
      <c r="G142" s="26" t="s">
        <v>653</v>
      </c>
      <c r="H142" s="165">
        <v>199.78</v>
      </c>
    </row>
    <row r="143" spans="1:8" s="28" customFormat="1">
      <c r="A143" s="26">
        <v>17</v>
      </c>
      <c r="B143" s="26" t="s">
        <v>202</v>
      </c>
      <c r="C143" s="26" t="s">
        <v>203</v>
      </c>
      <c r="D143" s="27" t="s">
        <v>622</v>
      </c>
      <c r="E143" s="27">
        <v>42551</v>
      </c>
      <c r="F143" s="171">
        <v>42585</v>
      </c>
      <c r="G143" s="26" t="s">
        <v>654</v>
      </c>
      <c r="H143" s="165">
        <v>4.84</v>
      </c>
    </row>
    <row r="144" spans="1:8" s="28" customFormat="1">
      <c r="A144" s="26">
        <v>18</v>
      </c>
      <c r="B144" s="26" t="s">
        <v>202</v>
      </c>
      <c r="C144" s="26" t="s">
        <v>203</v>
      </c>
      <c r="D144" s="27" t="s">
        <v>622</v>
      </c>
      <c r="E144" s="27">
        <v>42551</v>
      </c>
      <c r="F144" s="171">
        <v>42555</v>
      </c>
      <c r="G144" s="26" t="s">
        <v>655</v>
      </c>
      <c r="H144" s="165">
        <v>416.18</v>
      </c>
    </row>
    <row r="145" spans="1:8" s="28" customFormat="1">
      <c r="A145" s="26">
        <v>18</v>
      </c>
      <c r="B145" s="26" t="s">
        <v>202</v>
      </c>
      <c r="C145" s="26" t="s">
        <v>203</v>
      </c>
      <c r="D145" s="27" t="s">
        <v>622</v>
      </c>
      <c r="E145" s="27">
        <v>42551</v>
      </c>
      <c r="F145" s="171">
        <v>42585</v>
      </c>
      <c r="G145" s="26" t="s">
        <v>656</v>
      </c>
      <c r="H145" s="165">
        <v>84.57</v>
      </c>
    </row>
    <row r="146" spans="1:8" s="28" customFormat="1">
      <c r="A146" s="26">
        <v>18</v>
      </c>
      <c r="B146" s="26" t="s">
        <v>202</v>
      </c>
      <c r="C146" s="26" t="s">
        <v>203</v>
      </c>
      <c r="D146" s="27" t="s">
        <v>622</v>
      </c>
      <c r="E146" s="27">
        <v>42551</v>
      </c>
      <c r="F146" s="171">
        <v>42585</v>
      </c>
      <c r="G146" s="26" t="s">
        <v>657</v>
      </c>
      <c r="H146" s="165">
        <v>165.25</v>
      </c>
    </row>
    <row r="147" spans="1:8" s="28" customFormat="1">
      <c r="A147" s="26">
        <v>18</v>
      </c>
      <c r="B147" s="26" t="s">
        <v>202</v>
      </c>
      <c r="C147" s="26" t="s">
        <v>203</v>
      </c>
      <c r="D147" s="27" t="s">
        <v>622</v>
      </c>
      <c r="E147" s="27">
        <v>42551</v>
      </c>
      <c r="F147" s="171">
        <v>42585</v>
      </c>
      <c r="G147" s="26" t="s">
        <v>658</v>
      </c>
      <c r="H147" s="165">
        <v>4.01</v>
      </c>
    </row>
    <row r="148" spans="1:8" s="28" customFormat="1">
      <c r="A148" s="258" t="s">
        <v>153</v>
      </c>
      <c r="B148" s="259"/>
      <c r="C148" s="259"/>
      <c r="D148" s="259"/>
      <c r="E148" s="259"/>
      <c r="F148" s="259"/>
      <c r="G148" s="260"/>
      <c r="H148" s="166">
        <f>SUM(H71:H147)</f>
        <v>19116.060000000005</v>
      </c>
    </row>
    <row r="149" spans="1:8" s="28" customFormat="1">
      <c r="A149" s="26">
        <v>1</v>
      </c>
      <c r="B149" s="26" t="s">
        <v>202</v>
      </c>
      <c r="C149" s="26" t="s">
        <v>203</v>
      </c>
      <c r="D149" s="27" t="s">
        <v>935</v>
      </c>
      <c r="E149" s="27">
        <v>42582</v>
      </c>
      <c r="F149" s="171">
        <v>42583</v>
      </c>
      <c r="G149" s="26" t="s">
        <v>936</v>
      </c>
      <c r="H149" s="165">
        <v>1037.71</v>
      </c>
    </row>
    <row r="150" spans="1:8" s="28" customFormat="1">
      <c r="A150" s="26">
        <v>1</v>
      </c>
      <c r="B150" s="26" t="s">
        <v>202</v>
      </c>
      <c r="C150" s="26" t="s">
        <v>203</v>
      </c>
      <c r="D150" s="27" t="s">
        <v>935</v>
      </c>
      <c r="E150" s="27">
        <v>42582</v>
      </c>
      <c r="F150" s="171">
        <v>42625</v>
      </c>
      <c r="G150" s="26" t="s">
        <v>937</v>
      </c>
      <c r="H150" s="165">
        <v>237.33</v>
      </c>
    </row>
    <row r="151" spans="1:8" s="28" customFormat="1">
      <c r="A151" s="26">
        <v>1</v>
      </c>
      <c r="B151" s="26" t="s">
        <v>202</v>
      </c>
      <c r="C151" s="26" t="s">
        <v>203</v>
      </c>
      <c r="D151" s="27" t="s">
        <v>935</v>
      </c>
      <c r="E151" s="27">
        <v>42582</v>
      </c>
      <c r="F151" s="171">
        <v>42625</v>
      </c>
      <c r="G151" s="26" t="s">
        <v>938</v>
      </c>
      <c r="H151" s="165">
        <v>420.76</v>
      </c>
    </row>
    <row r="152" spans="1:8" s="28" customFormat="1">
      <c r="A152" s="26">
        <v>1</v>
      </c>
      <c r="B152" s="26" t="s">
        <v>202</v>
      </c>
      <c r="C152" s="26" t="s">
        <v>203</v>
      </c>
      <c r="D152" s="27" t="s">
        <v>935</v>
      </c>
      <c r="E152" s="27">
        <v>42582</v>
      </c>
      <c r="F152" s="171">
        <v>42625</v>
      </c>
      <c r="G152" s="26" t="s">
        <v>939</v>
      </c>
      <c r="H152" s="165">
        <v>10.199999999999999</v>
      </c>
    </row>
    <row r="153" spans="1:8" s="28" customFormat="1">
      <c r="A153" s="26">
        <v>2</v>
      </c>
      <c r="B153" s="26" t="s">
        <v>202</v>
      </c>
      <c r="C153" s="26" t="s">
        <v>203</v>
      </c>
      <c r="D153" s="27" t="s">
        <v>935</v>
      </c>
      <c r="E153" s="27">
        <v>42582</v>
      </c>
      <c r="F153" s="171">
        <v>42583</v>
      </c>
      <c r="G153" s="26" t="s">
        <v>940</v>
      </c>
      <c r="H153" s="165">
        <v>500.86</v>
      </c>
    </row>
    <row r="154" spans="1:8" s="28" customFormat="1">
      <c r="A154" s="26">
        <v>2</v>
      </c>
      <c r="B154" s="26" t="s">
        <v>202</v>
      </c>
      <c r="C154" s="26" t="s">
        <v>203</v>
      </c>
      <c r="D154" s="27" t="s">
        <v>935</v>
      </c>
      <c r="E154" s="27">
        <v>42582</v>
      </c>
      <c r="F154" s="171">
        <v>42625</v>
      </c>
      <c r="G154" s="26" t="s">
        <v>941</v>
      </c>
      <c r="H154" s="165">
        <v>104.52</v>
      </c>
    </row>
    <row r="155" spans="1:8" s="28" customFormat="1">
      <c r="A155" s="26">
        <v>2</v>
      </c>
      <c r="B155" s="26" t="s">
        <v>202</v>
      </c>
      <c r="C155" s="26" t="s">
        <v>203</v>
      </c>
      <c r="D155" s="27" t="s">
        <v>935</v>
      </c>
      <c r="E155" s="27">
        <v>42582</v>
      </c>
      <c r="F155" s="171">
        <v>42625</v>
      </c>
      <c r="G155" s="26" t="s">
        <v>942</v>
      </c>
      <c r="H155" s="165">
        <v>199.78</v>
      </c>
    </row>
    <row r="156" spans="1:8" s="28" customFormat="1">
      <c r="A156" s="26">
        <v>2</v>
      </c>
      <c r="B156" s="26" t="s">
        <v>202</v>
      </c>
      <c r="C156" s="26" t="s">
        <v>203</v>
      </c>
      <c r="D156" s="27" t="s">
        <v>935</v>
      </c>
      <c r="E156" s="27">
        <v>42582</v>
      </c>
      <c r="F156" s="171">
        <v>42625</v>
      </c>
      <c r="G156" s="26" t="s">
        <v>943</v>
      </c>
      <c r="H156" s="165">
        <v>4.84</v>
      </c>
    </row>
    <row r="157" spans="1:8" s="28" customFormat="1">
      <c r="A157" s="26">
        <v>3</v>
      </c>
      <c r="B157" s="26" t="s">
        <v>202</v>
      </c>
      <c r="C157" s="26" t="s">
        <v>203</v>
      </c>
      <c r="D157" s="27" t="s">
        <v>935</v>
      </c>
      <c r="E157" s="27">
        <v>42582</v>
      </c>
      <c r="F157" s="171">
        <v>42583</v>
      </c>
      <c r="G157" s="26" t="s">
        <v>944</v>
      </c>
      <c r="H157" s="165">
        <v>416.18</v>
      </c>
    </row>
    <row r="158" spans="1:8" s="28" customFormat="1">
      <c r="A158" s="26">
        <v>3</v>
      </c>
      <c r="B158" s="26" t="s">
        <v>202</v>
      </c>
      <c r="C158" s="26" t="s">
        <v>203</v>
      </c>
      <c r="D158" s="27" t="s">
        <v>935</v>
      </c>
      <c r="E158" s="27">
        <v>42582</v>
      </c>
      <c r="F158" s="171">
        <v>42625</v>
      </c>
      <c r="G158" s="26" t="s">
        <v>945</v>
      </c>
      <c r="H158" s="165">
        <v>84.57</v>
      </c>
    </row>
    <row r="159" spans="1:8" s="28" customFormat="1">
      <c r="A159" s="26">
        <v>3</v>
      </c>
      <c r="B159" s="26" t="s">
        <v>202</v>
      </c>
      <c r="C159" s="26" t="s">
        <v>203</v>
      </c>
      <c r="D159" s="27" t="s">
        <v>935</v>
      </c>
      <c r="E159" s="27">
        <v>42582</v>
      </c>
      <c r="F159" s="171">
        <v>42625</v>
      </c>
      <c r="G159" s="26" t="s">
        <v>946</v>
      </c>
      <c r="H159" s="165">
        <v>165.25</v>
      </c>
    </row>
    <row r="160" spans="1:8" s="28" customFormat="1">
      <c r="A160" s="26">
        <v>3</v>
      </c>
      <c r="B160" s="26" t="s">
        <v>202</v>
      </c>
      <c r="C160" s="26" t="s">
        <v>203</v>
      </c>
      <c r="D160" s="27" t="s">
        <v>935</v>
      </c>
      <c r="E160" s="27">
        <v>42582</v>
      </c>
      <c r="F160" s="171">
        <v>42625</v>
      </c>
      <c r="G160" s="26" t="s">
        <v>947</v>
      </c>
      <c r="H160" s="165">
        <v>4.01</v>
      </c>
    </row>
    <row r="161" spans="1:8" s="28" customFormat="1">
      <c r="A161" s="26"/>
      <c r="B161" s="26"/>
      <c r="C161" s="26"/>
      <c r="D161" s="27"/>
      <c r="E161" s="27"/>
      <c r="F161" s="171"/>
      <c r="G161" s="26"/>
      <c r="H161" s="165"/>
    </row>
    <row r="162" spans="1:8" s="28" customFormat="1">
      <c r="A162" s="26">
        <v>4</v>
      </c>
      <c r="B162" s="26" t="s">
        <v>202</v>
      </c>
      <c r="C162" s="26" t="s">
        <v>203</v>
      </c>
      <c r="D162" s="27" t="s">
        <v>948</v>
      </c>
      <c r="E162" s="27">
        <v>42613</v>
      </c>
      <c r="F162" s="171">
        <v>42614</v>
      </c>
      <c r="G162" s="26" t="s">
        <v>949</v>
      </c>
      <c r="H162" s="165">
        <v>1037.71</v>
      </c>
    </row>
    <row r="163" spans="1:8" s="28" customFormat="1">
      <c r="A163" s="26">
        <v>4</v>
      </c>
      <c r="B163" s="26" t="s">
        <v>202</v>
      </c>
      <c r="C163" s="26" t="s">
        <v>203</v>
      </c>
      <c r="D163" s="27" t="s">
        <v>948</v>
      </c>
      <c r="E163" s="27">
        <v>42613</v>
      </c>
      <c r="F163" s="171">
        <v>42653</v>
      </c>
      <c r="G163" s="26" t="s">
        <v>950</v>
      </c>
      <c r="H163" s="165">
        <v>237.33</v>
      </c>
    </row>
    <row r="164" spans="1:8" s="28" customFormat="1">
      <c r="A164" s="26">
        <v>4</v>
      </c>
      <c r="B164" s="26" t="s">
        <v>202</v>
      </c>
      <c r="C164" s="26" t="s">
        <v>203</v>
      </c>
      <c r="D164" s="27" t="s">
        <v>948</v>
      </c>
      <c r="E164" s="27">
        <v>42613</v>
      </c>
      <c r="F164" s="171">
        <v>42653</v>
      </c>
      <c r="G164" s="26" t="s">
        <v>951</v>
      </c>
      <c r="H164" s="165">
        <v>420.76</v>
      </c>
    </row>
    <row r="165" spans="1:8" s="28" customFormat="1">
      <c r="A165" s="26">
        <v>4</v>
      </c>
      <c r="B165" s="26" t="s">
        <v>202</v>
      </c>
      <c r="C165" s="26" t="s">
        <v>203</v>
      </c>
      <c r="D165" s="27" t="s">
        <v>948</v>
      </c>
      <c r="E165" s="27">
        <v>42613</v>
      </c>
      <c r="F165" s="171">
        <v>42653</v>
      </c>
      <c r="G165" s="26" t="s">
        <v>952</v>
      </c>
      <c r="H165" s="165">
        <v>10.199999999999999</v>
      </c>
    </row>
    <row r="166" spans="1:8" s="28" customFormat="1">
      <c r="A166" s="26">
        <v>5</v>
      </c>
      <c r="B166" s="26" t="s">
        <v>202</v>
      </c>
      <c r="C166" s="26" t="s">
        <v>203</v>
      </c>
      <c r="D166" s="27" t="s">
        <v>948</v>
      </c>
      <c r="E166" s="27">
        <v>42613</v>
      </c>
      <c r="F166" s="171">
        <v>42614</v>
      </c>
      <c r="G166" s="26" t="s">
        <v>953</v>
      </c>
      <c r="H166" s="165">
        <v>500.86</v>
      </c>
    </row>
    <row r="167" spans="1:8" s="28" customFormat="1">
      <c r="A167" s="26">
        <v>5</v>
      </c>
      <c r="B167" s="26" t="s">
        <v>202</v>
      </c>
      <c r="C167" s="26" t="s">
        <v>203</v>
      </c>
      <c r="D167" s="27" t="s">
        <v>948</v>
      </c>
      <c r="E167" s="27">
        <v>42613</v>
      </c>
      <c r="F167" s="171">
        <v>42653</v>
      </c>
      <c r="G167" s="26" t="s">
        <v>954</v>
      </c>
      <c r="H167" s="165">
        <v>104.52</v>
      </c>
    </row>
    <row r="168" spans="1:8" s="28" customFormat="1">
      <c r="A168" s="26">
        <v>5</v>
      </c>
      <c r="B168" s="26" t="s">
        <v>202</v>
      </c>
      <c r="C168" s="26" t="s">
        <v>203</v>
      </c>
      <c r="D168" s="27" t="s">
        <v>948</v>
      </c>
      <c r="E168" s="27">
        <v>42613</v>
      </c>
      <c r="F168" s="171">
        <v>42653</v>
      </c>
      <c r="G168" s="26" t="s">
        <v>955</v>
      </c>
      <c r="H168" s="165">
        <v>199.78</v>
      </c>
    </row>
    <row r="169" spans="1:8" s="28" customFormat="1">
      <c r="A169" s="26">
        <v>5</v>
      </c>
      <c r="B169" s="26" t="s">
        <v>202</v>
      </c>
      <c r="C169" s="26" t="s">
        <v>203</v>
      </c>
      <c r="D169" s="27" t="s">
        <v>948</v>
      </c>
      <c r="E169" s="27">
        <v>42613</v>
      </c>
      <c r="F169" s="171">
        <v>42653</v>
      </c>
      <c r="G169" s="26" t="s">
        <v>956</v>
      </c>
      <c r="H169" s="165">
        <v>4.84</v>
      </c>
    </row>
    <row r="170" spans="1:8" s="28" customFormat="1">
      <c r="A170" s="26">
        <v>6</v>
      </c>
      <c r="B170" s="26" t="s">
        <v>202</v>
      </c>
      <c r="C170" s="26" t="s">
        <v>203</v>
      </c>
      <c r="D170" s="27" t="s">
        <v>948</v>
      </c>
      <c r="E170" s="27">
        <v>42613</v>
      </c>
      <c r="F170" s="171">
        <v>42614</v>
      </c>
      <c r="G170" s="26" t="s">
        <v>957</v>
      </c>
      <c r="H170" s="165">
        <v>416.18</v>
      </c>
    </row>
    <row r="171" spans="1:8" s="28" customFormat="1">
      <c r="A171" s="26">
        <v>6</v>
      </c>
      <c r="B171" s="26" t="s">
        <v>202</v>
      </c>
      <c r="C171" s="26" t="s">
        <v>203</v>
      </c>
      <c r="D171" s="27" t="s">
        <v>948</v>
      </c>
      <c r="E171" s="27">
        <v>42613</v>
      </c>
      <c r="F171" s="171">
        <v>42653</v>
      </c>
      <c r="G171" s="26" t="s">
        <v>958</v>
      </c>
      <c r="H171" s="165">
        <v>84.57</v>
      </c>
    </row>
    <row r="172" spans="1:8" s="28" customFormat="1">
      <c r="A172" s="26">
        <v>6</v>
      </c>
      <c r="B172" s="26" t="s">
        <v>202</v>
      </c>
      <c r="C172" s="26" t="s">
        <v>203</v>
      </c>
      <c r="D172" s="27" t="s">
        <v>948</v>
      </c>
      <c r="E172" s="27">
        <v>42613</v>
      </c>
      <c r="F172" s="171">
        <v>42653</v>
      </c>
      <c r="G172" s="26" t="s">
        <v>959</v>
      </c>
      <c r="H172" s="165">
        <v>165.25</v>
      </c>
    </row>
    <row r="173" spans="1:8" s="28" customFormat="1">
      <c r="A173" s="26">
        <v>6</v>
      </c>
      <c r="B173" s="26" t="s">
        <v>202</v>
      </c>
      <c r="C173" s="26" t="s">
        <v>203</v>
      </c>
      <c r="D173" s="27" t="s">
        <v>948</v>
      </c>
      <c r="E173" s="27">
        <v>42613</v>
      </c>
      <c r="F173" s="171">
        <v>42653</v>
      </c>
      <c r="G173" s="26" t="s">
        <v>960</v>
      </c>
      <c r="H173" s="165">
        <v>4.01</v>
      </c>
    </row>
    <row r="174" spans="1:8" s="28" customFormat="1">
      <c r="A174" s="26"/>
      <c r="B174" s="26"/>
      <c r="C174" s="26"/>
      <c r="D174" s="27"/>
      <c r="E174" s="27"/>
      <c r="F174" s="171"/>
      <c r="G174" s="26"/>
      <c r="H174" s="165"/>
    </row>
    <row r="175" spans="1:8" s="28" customFormat="1">
      <c r="A175" s="26">
        <v>7</v>
      </c>
      <c r="B175" s="26" t="s">
        <v>202</v>
      </c>
      <c r="C175" s="26" t="s">
        <v>203</v>
      </c>
      <c r="D175" s="27" t="s">
        <v>961</v>
      </c>
      <c r="E175" s="27">
        <v>42643</v>
      </c>
      <c r="F175" s="171">
        <v>42649</v>
      </c>
      <c r="G175" s="26" t="s">
        <v>962</v>
      </c>
      <c r="H175" s="165">
        <v>1037.71</v>
      </c>
    </row>
    <row r="176" spans="1:8" s="28" customFormat="1">
      <c r="A176" s="26">
        <v>7</v>
      </c>
      <c r="B176" s="26" t="s">
        <v>202</v>
      </c>
      <c r="C176" s="26" t="s">
        <v>203</v>
      </c>
      <c r="D176" s="27" t="s">
        <v>961</v>
      </c>
      <c r="E176" s="27">
        <v>42643</v>
      </c>
      <c r="F176" s="171">
        <v>42685</v>
      </c>
      <c r="G176" s="26" t="s">
        <v>963</v>
      </c>
      <c r="H176" s="165">
        <v>237.33</v>
      </c>
    </row>
    <row r="177" spans="1:8" s="28" customFormat="1">
      <c r="A177" s="26">
        <v>7</v>
      </c>
      <c r="B177" s="26" t="s">
        <v>202</v>
      </c>
      <c r="C177" s="26" t="s">
        <v>203</v>
      </c>
      <c r="D177" s="27" t="s">
        <v>961</v>
      </c>
      <c r="E177" s="27">
        <v>42643</v>
      </c>
      <c r="F177" s="171">
        <v>42685</v>
      </c>
      <c r="G177" s="26" t="s">
        <v>964</v>
      </c>
      <c r="H177" s="165">
        <v>420.76</v>
      </c>
    </row>
    <row r="178" spans="1:8" s="28" customFormat="1">
      <c r="A178" s="26">
        <v>7</v>
      </c>
      <c r="B178" s="26" t="s">
        <v>202</v>
      </c>
      <c r="C178" s="26" t="s">
        <v>203</v>
      </c>
      <c r="D178" s="27" t="s">
        <v>961</v>
      </c>
      <c r="E178" s="27">
        <v>42643</v>
      </c>
      <c r="F178" s="171">
        <v>42685</v>
      </c>
      <c r="G178" s="26" t="s">
        <v>965</v>
      </c>
      <c r="H178" s="165">
        <v>10.199999999999999</v>
      </c>
    </row>
    <row r="179" spans="1:8" s="28" customFormat="1">
      <c r="A179" s="26">
        <v>8</v>
      </c>
      <c r="B179" s="26" t="s">
        <v>202</v>
      </c>
      <c r="C179" s="26" t="s">
        <v>203</v>
      </c>
      <c r="D179" s="27" t="s">
        <v>961</v>
      </c>
      <c r="E179" s="27">
        <v>42643</v>
      </c>
      <c r="F179" s="171">
        <v>42649</v>
      </c>
      <c r="G179" s="26" t="s">
        <v>966</v>
      </c>
      <c r="H179" s="165">
        <v>500.86</v>
      </c>
    </row>
    <row r="180" spans="1:8" s="28" customFormat="1">
      <c r="A180" s="26">
        <v>8</v>
      </c>
      <c r="B180" s="26" t="s">
        <v>202</v>
      </c>
      <c r="C180" s="26" t="s">
        <v>203</v>
      </c>
      <c r="D180" s="27" t="s">
        <v>961</v>
      </c>
      <c r="E180" s="27">
        <v>42643</v>
      </c>
      <c r="F180" s="171">
        <v>42685</v>
      </c>
      <c r="G180" s="26" t="s">
        <v>967</v>
      </c>
      <c r="H180" s="165">
        <v>104.52</v>
      </c>
    </row>
    <row r="181" spans="1:8" s="28" customFormat="1">
      <c r="A181" s="26">
        <v>8</v>
      </c>
      <c r="B181" s="26" t="s">
        <v>202</v>
      </c>
      <c r="C181" s="26" t="s">
        <v>203</v>
      </c>
      <c r="D181" s="27" t="s">
        <v>961</v>
      </c>
      <c r="E181" s="27">
        <v>42643</v>
      </c>
      <c r="F181" s="171">
        <v>42685</v>
      </c>
      <c r="G181" s="26" t="s">
        <v>968</v>
      </c>
      <c r="H181" s="165">
        <v>199.78</v>
      </c>
    </row>
    <row r="182" spans="1:8" s="28" customFormat="1">
      <c r="A182" s="26">
        <v>8</v>
      </c>
      <c r="B182" s="26" t="s">
        <v>202</v>
      </c>
      <c r="C182" s="26" t="s">
        <v>203</v>
      </c>
      <c r="D182" s="27" t="s">
        <v>961</v>
      </c>
      <c r="E182" s="27">
        <v>42643</v>
      </c>
      <c r="F182" s="171">
        <v>42685</v>
      </c>
      <c r="G182" s="26" t="s">
        <v>969</v>
      </c>
      <c r="H182" s="165">
        <v>4.84</v>
      </c>
    </row>
    <row r="183" spans="1:8" s="28" customFormat="1">
      <c r="A183" s="26">
        <v>9</v>
      </c>
      <c r="B183" s="26" t="s">
        <v>202</v>
      </c>
      <c r="C183" s="26" t="s">
        <v>203</v>
      </c>
      <c r="D183" s="27" t="s">
        <v>961</v>
      </c>
      <c r="E183" s="27">
        <v>42643</v>
      </c>
      <c r="F183" s="171">
        <v>42649</v>
      </c>
      <c r="G183" s="26" t="s">
        <v>970</v>
      </c>
      <c r="H183" s="165">
        <v>416.18</v>
      </c>
    </row>
    <row r="184" spans="1:8" s="28" customFormat="1">
      <c r="A184" s="26">
        <v>9</v>
      </c>
      <c r="B184" s="26" t="s">
        <v>202</v>
      </c>
      <c r="C184" s="26" t="s">
        <v>203</v>
      </c>
      <c r="D184" s="27" t="s">
        <v>961</v>
      </c>
      <c r="E184" s="27">
        <v>42643</v>
      </c>
      <c r="F184" s="171">
        <v>42685</v>
      </c>
      <c r="G184" s="26" t="s">
        <v>971</v>
      </c>
      <c r="H184" s="165">
        <v>84.57</v>
      </c>
    </row>
    <row r="185" spans="1:8" s="28" customFormat="1">
      <c r="A185" s="26">
        <v>9</v>
      </c>
      <c r="B185" s="26" t="s">
        <v>202</v>
      </c>
      <c r="C185" s="26" t="s">
        <v>203</v>
      </c>
      <c r="D185" s="27" t="s">
        <v>961</v>
      </c>
      <c r="E185" s="27">
        <v>42643</v>
      </c>
      <c r="F185" s="171">
        <v>42685</v>
      </c>
      <c r="G185" s="26" t="s">
        <v>972</v>
      </c>
      <c r="H185" s="165">
        <v>165.25</v>
      </c>
    </row>
    <row r="186" spans="1:8" s="28" customFormat="1">
      <c r="A186" s="26">
        <v>9</v>
      </c>
      <c r="B186" s="26" t="s">
        <v>202</v>
      </c>
      <c r="C186" s="26" t="s">
        <v>203</v>
      </c>
      <c r="D186" s="27" t="s">
        <v>961</v>
      </c>
      <c r="E186" s="27">
        <v>42643</v>
      </c>
      <c r="F186" s="171">
        <v>42685</v>
      </c>
      <c r="G186" s="26" t="s">
        <v>973</v>
      </c>
      <c r="H186" s="165">
        <v>4.01</v>
      </c>
    </row>
    <row r="187" spans="1:8" s="28" customFormat="1">
      <c r="A187" s="26"/>
      <c r="B187" s="26"/>
      <c r="C187" s="26"/>
      <c r="D187" s="27"/>
      <c r="E187" s="27"/>
      <c r="F187" s="171"/>
      <c r="G187" s="26"/>
      <c r="H187" s="165"/>
    </row>
    <row r="188" spans="1:8" s="28" customFormat="1">
      <c r="A188" s="26">
        <v>10</v>
      </c>
      <c r="B188" s="26" t="s">
        <v>202</v>
      </c>
      <c r="C188" s="26" t="s">
        <v>203</v>
      </c>
      <c r="D188" s="27" t="s">
        <v>986</v>
      </c>
      <c r="E188" s="27">
        <v>42674</v>
      </c>
      <c r="F188" s="171">
        <v>42678</v>
      </c>
      <c r="G188" s="26" t="s">
        <v>974</v>
      </c>
      <c r="H188" s="165">
        <v>1037.71</v>
      </c>
    </row>
    <row r="189" spans="1:8" s="28" customFormat="1">
      <c r="A189" s="26">
        <v>10</v>
      </c>
      <c r="B189" s="26" t="s">
        <v>202</v>
      </c>
      <c r="C189" s="26" t="s">
        <v>203</v>
      </c>
      <c r="D189" s="27" t="s">
        <v>986</v>
      </c>
      <c r="E189" s="27">
        <v>42674</v>
      </c>
      <c r="F189" s="171">
        <v>42716</v>
      </c>
      <c r="G189" s="26" t="s">
        <v>975</v>
      </c>
      <c r="H189" s="165">
        <v>237.33</v>
      </c>
    </row>
    <row r="190" spans="1:8" s="28" customFormat="1">
      <c r="A190" s="26">
        <v>10</v>
      </c>
      <c r="B190" s="26" t="s">
        <v>202</v>
      </c>
      <c r="C190" s="26" t="s">
        <v>203</v>
      </c>
      <c r="D190" s="27" t="s">
        <v>986</v>
      </c>
      <c r="E190" s="27">
        <v>42674</v>
      </c>
      <c r="F190" s="171">
        <v>42716</v>
      </c>
      <c r="G190" s="26" t="s">
        <v>976</v>
      </c>
      <c r="H190" s="165">
        <v>420.76</v>
      </c>
    </row>
    <row r="191" spans="1:8" s="28" customFormat="1">
      <c r="A191" s="26">
        <v>10</v>
      </c>
      <c r="B191" s="26" t="s">
        <v>202</v>
      </c>
      <c r="C191" s="26" t="s">
        <v>203</v>
      </c>
      <c r="D191" s="27" t="s">
        <v>986</v>
      </c>
      <c r="E191" s="27">
        <v>42674</v>
      </c>
      <c r="F191" s="171">
        <v>42716</v>
      </c>
      <c r="G191" s="26" t="s">
        <v>977</v>
      </c>
      <c r="H191" s="165">
        <v>10.199999999999999</v>
      </c>
    </row>
    <row r="192" spans="1:8" s="28" customFormat="1">
      <c r="A192" s="26">
        <v>11</v>
      </c>
      <c r="B192" s="26" t="s">
        <v>202</v>
      </c>
      <c r="C192" s="26" t="s">
        <v>203</v>
      </c>
      <c r="D192" s="27" t="s">
        <v>986</v>
      </c>
      <c r="E192" s="27">
        <v>42674</v>
      </c>
      <c r="F192" s="171">
        <v>42678</v>
      </c>
      <c r="G192" s="26" t="s">
        <v>978</v>
      </c>
      <c r="H192" s="165">
        <v>500.86</v>
      </c>
    </row>
    <row r="193" spans="1:8" s="28" customFormat="1">
      <c r="A193" s="26">
        <v>11</v>
      </c>
      <c r="B193" s="26" t="s">
        <v>202</v>
      </c>
      <c r="C193" s="26" t="s">
        <v>203</v>
      </c>
      <c r="D193" s="27" t="s">
        <v>986</v>
      </c>
      <c r="E193" s="27">
        <v>42674</v>
      </c>
      <c r="F193" s="171">
        <v>42716</v>
      </c>
      <c r="G193" s="26" t="s">
        <v>979</v>
      </c>
      <c r="H193" s="165">
        <v>104.52</v>
      </c>
    </row>
    <row r="194" spans="1:8" s="28" customFormat="1">
      <c r="A194" s="26">
        <v>11</v>
      </c>
      <c r="B194" s="26" t="s">
        <v>202</v>
      </c>
      <c r="C194" s="26" t="s">
        <v>203</v>
      </c>
      <c r="D194" s="27" t="s">
        <v>986</v>
      </c>
      <c r="E194" s="27">
        <v>42674</v>
      </c>
      <c r="F194" s="171">
        <v>42716</v>
      </c>
      <c r="G194" s="26" t="s">
        <v>980</v>
      </c>
      <c r="H194" s="165">
        <v>199.78</v>
      </c>
    </row>
    <row r="195" spans="1:8" s="28" customFormat="1">
      <c r="A195" s="26">
        <v>11</v>
      </c>
      <c r="B195" s="26" t="s">
        <v>202</v>
      </c>
      <c r="C195" s="26" t="s">
        <v>203</v>
      </c>
      <c r="D195" s="27" t="s">
        <v>986</v>
      </c>
      <c r="E195" s="27">
        <v>42674</v>
      </c>
      <c r="F195" s="171">
        <v>42716</v>
      </c>
      <c r="G195" s="26" t="s">
        <v>981</v>
      </c>
      <c r="H195" s="165">
        <v>4.84</v>
      </c>
    </row>
    <row r="196" spans="1:8" s="28" customFormat="1">
      <c r="A196" s="26">
        <v>12</v>
      </c>
      <c r="B196" s="26" t="s">
        <v>202</v>
      </c>
      <c r="C196" s="26" t="s">
        <v>203</v>
      </c>
      <c r="D196" s="27" t="s">
        <v>986</v>
      </c>
      <c r="E196" s="27">
        <v>42674</v>
      </c>
      <c r="F196" s="171">
        <v>42681</v>
      </c>
      <c r="G196" s="26" t="s">
        <v>982</v>
      </c>
      <c r="H196" s="165">
        <v>416.18</v>
      </c>
    </row>
    <row r="197" spans="1:8" s="28" customFormat="1">
      <c r="A197" s="26">
        <v>12</v>
      </c>
      <c r="B197" s="26" t="s">
        <v>202</v>
      </c>
      <c r="C197" s="26" t="s">
        <v>203</v>
      </c>
      <c r="D197" s="27" t="s">
        <v>986</v>
      </c>
      <c r="E197" s="27">
        <v>42674</v>
      </c>
      <c r="F197" s="171">
        <v>42716</v>
      </c>
      <c r="G197" s="26" t="s">
        <v>983</v>
      </c>
      <c r="H197" s="165">
        <v>84.57</v>
      </c>
    </row>
    <row r="198" spans="1:8" s="28" customFormat="1">
      <c r="A198" s="26">
        <v>12</v>
      </c>
      <c r="B198" s="26" t="s">
        <v>202</v>
      </c>
      <c r="C198" s="26" t="s">
        <v>203</v>
      </c>
      <c r="D198" s="27" t="s">
        <v>986</v>
      </c>
      <c r="E198" s="27">
        <v>42674</v>
      </c>
      <c r="F198" s="171">
        <v>42716</v>
      </c>
      <c r="G198" s="26" t="s">
        <v>984</v>
      </c>
      <c r="H198" s="165">
        <v>165.25</v>
      </c>
    </row>
    <row r="199" spans="1:8" s="28" customFormat="1">
      <c r="A199" s="26">
        <v>12</v>
      </c>
      <c r="B199" s="26" t="s">
        <v>202</v>
      </c>
      <c r="C199" s="26" t="s">
        <v>203</v>
      </c>
      <c r="D199" s="27" t="s">
        <v>986</v>
      </c>
      <c r="E199" s="27">
        <v>42674</v>
      </c>
      <c r="F199" s="171">
        <v>42716</v>
      </c>
      <c r="G199" s="26" t="s">
        <v>985</v>
      </c>
      <c r="H199" s="165">
        <v>4.01</v>
      </c>
    </row>
    <row r="200" spans="1:8" s="28" customFormat="1">
      <c r="A200" s="26"/>
      <c r="B200" s="26"/>
      <c r="C200" s="26"/>
      <c r="D200" s="27"/>
      <c r="E200" s="27"/>
      <c r="F200" s="171"/>
      <c r="G200" s="26"/>
      <c r="H200" s="165"/>
    </row>
    <row r="201" spans="1:8" s="28" customFormat="1">
      <c r="A201" s="26">
        <v>13</v>
      </c>
      <c r="B201" s="26" t="s">
        <v>202</v>
      </c>
      <c r="C201" s="26" t="s">
        <v>203</v>
      </c>
      <c r="D201" s="27" t="s">
        <v>999</v>
      </c>
      <c r="E201" s="27">
        <v>42704</v>
      </c>
      <c r="F201" s="171">
        <v>42706</v>
      </c>
      <c r="G201" s="26" t="s">
        <v>987</v>
      </c>
      <c r="H201" s="165">
        <v>1037.71</v>
      </c>
    </row>
    <row r="202" spans="1:8" s="28" customFormat="1">
      <c r="A202" s="26">
        <v>13</v>
      </c>
      <c r="B202" s="26" t="s">
        <v>202</v>
      </c>
      <c r="C202" s="26" t="s">
        <v>203</v>
      </c>
      <c r="D202" s="27" t="s">
        <v>999</v>
      </c>
      <c r="E202" s="27">
        <v>42704</v>
      </c>
      <c r="F202" s="171">
        <v>42745</v>
      </c>
      <c r="G202" s="26" t="s">
        <v>988</v>
      </c>
      <c r="H202" s="165">
        <v>237.33</v>
      </c>
    </row>
    <row r="203" spans="1:8" s="28" customFormat="1">
      <c r="A203" s="26">
        <v>13</v>
      </c>
      <c r="B203" s="26" t="s">
        <v>202</v>
      </c>
      <c r="C203" s="26" t="s">
        <v>203</v>
      </c>
      <c r="D203" s="27" t="s">
        <v>999</v>
      </c>
      <c r="E203" s="27">
        <v>42704</v>
      </c>
      <c r="F203" s="171">
        <v>42745</v>
      </c>
      <c r="G203" s="26" t="s">
        <v>989</v>
      </c>
      <c r="H203" s="165">
        <v>420.76</v>
      </c>
    </row>
    <row r="204" spans="1:8" s="28" customFormat="1">
      <c r="A204" s="26">
        <v>13</v>
      </c>
      <c r="B204" s="26" t="s">
        <v>202</v>
      </c>
      <c r="C204" s="26" t="s">
        <v>203</v>
      </c>
      <c r="D204" s="27" t="s">
        <v>999</v>
      </c>
      <c r="E204" s="27">
        <v>42704</v>
      </c>
      <c r="F204" s="171">
        <v>42745</v>
      </c>
      <c r="G204" s="26" t="s">
        <v>990</v>
      </c>
      <c r="H204" s="165">
        <v>10.199999999999999</v>
      </c>
    </row>
    <row r="205" spans="1:8" s="28" customFormat="1">
      <c r="A205" s="26">
        <v>14</v>
      </c>
      <c r="B205" s="26" t="s">
        <v>202</v>
      </c>
      <c r="C205" s="26" t="s">
        <v>203</v>
      </c>
      <c r="D205" s="27" t="s">
        <v>999</v>
      </c>
      <c r="E205" s="27">
        <v>42704</v>
      </c>
      <c r="F205" s="171">
        <v>42706</v>
      </c>
      <c r="G205" s="26" t="s">
        <v>991</v>
      </c>
      <c r="H205" s="165">
        <v>500.86</v>
      </c>
    </row>
    <row r="206" spans="1:8" s="28" customFormat="1">
      <c r="A206" s="26">
        <v>14</v>
      </c>
      <c r="B206" s="26" t="s">
        <v>202</v>
      </c>
      <c r="C206" s="26" t="s">
        <v>203</v>
      </c>
      <c r="D206" s="27" t="s">
        <v>999</v>
      </c>
      <c r="E206" s="27">
        <v>42704</v>
      </c>
      <c r="F206" s="171">
        <v>42745</v>
      </c>
      <c r="G206" s="26" t="s">
        <v>992</v>
      </c>
      <c r="H206" s="165">
        <v>104.52</v>
      </c>
    </row>
    <row r="207" spans="1:8" s="28" customFormat="1">
      <c r="A207" s="26">
        <v>14</v>
      </c>
      <c r="B207" s="26" t="s">
        <v>202</v>
      </c>
      <c r="C207" s="26" t="s">
        <v>203</v>
      </c>
      <c r="D207" s="27" t="s">
        <v>999</v>
      </c>
      <c r="E207" s="27">
        <v>42704</v>
      </c>
      <c r="F207" s="171">
        <v>42745</v>
      </c>
      <c r="G207" s="26" t="s">
        <v>993</v>
      </c>
      <c r="H207" s="165">
        <v>199.78</v>
      </c>
    </row>
    <row r="208" spans="1:8" s="28" customFormat="1">
      <c r="A208" s="26">
        <v>14</v>
      </c>
      <c r="B208" s="26" t="s">
        <v>202</v>
      </c>
      <c r="C208" s="26" t="s">
        <v>203</v>
      </c>
      <c r="D208" s="27" t="s">
        <v>999</v>
      </c>
      <c r="E208" s="27">
        <v>42704</v>
      </c>
      <c r="F208" s="171">
        <v>42745</v>
      </c>
      <c r="G208" s="26" t="s">
        <v>994</v>
      </c>
      <c r="H208" s="165">
        <v>4.84</v>
      </c>
    </row>
    <row r="209" spans="1:8" s="28" customFormat="1">
      <c r="A209" s="26">
        <v>15</v>
      </c>
      <c r="B209" s="26" t="s">
        <v>202</v>
      </c>
      <c r="C209" s="26" t="s">
        <v>203</v>
      </c>
      <c r="D209" s="27" t="s">
        <v>999</v>
      </c>
      <c r="E209" s="27">
        <v>42704</v>
      </c>
      <c r="F209" s="171">
        <v>42706</v>
      </c>
      <c r="G209" s="26" t="s">
        <v>995</v>
      </c>
      <c r="H209" s="165">
        <v>416.18</v>
      </c>
    </row>
    <row r="210" spans="1:8" s="28" customFormat="1">
      <c r="A210" s="26">
        <v>15</v>
      </c>
      <c r="B210" s="26" t="s">
        <v>202</v>
      </c>
      <c r="C210" s="26" t="s">
        <v>203</v>
      </c>
      <c r="D210" s="27" t="s">
        <v>999</v>
      </c>
      <c r="E210" s="27">
        <v>42704</v>
      </c>
      <c r="F210" s="171">
        <v>42745</v>
      </c>
      <c r="G210" s="26" t="s">
        <v>996</v>
      </c>
      <c r="H210" s="165">
        <v>84.57</v>
      </c>
    </row>
    <row r="211" spans="1:8" s="28" customFormat="1">
      <c r="A211" s="26">
        <v>15</v>
      </c>
      <c r="B211" s="26" t="s">
        <v>202</v>
      </c>
      <c r="C211" s="26" t="s">
        <v>203</v>
      </c>
      <c r="D211" s="27" t="s">
        <v>999</v>
      </c>
      <c r="E211" s="27">
        <v>42704</v>
      </c>
      <c r="F211" s="171">
        <v>42745</v>
      </c>
      <c r="G211" s="26" t="s">
        <v>997</v>
      </c>
      <c r="H211" s="165">
        <v>165.25</v>
      </c>
    </row>
    <row r="212" spans="1:8" s="28" customFormat="1">
      <c r="A212" s="26">
        <v>15</v>
      </c>
      <c r="B212" s="26" t="s">
        <v>202</v>
      </c>
      <c r="C212" s="26" t="s">
        <v>203</v>
      </c>
      <c r="D212" s="27" t="s">
        <v>999</v>
      </c>
      <c r="E212" s="27">
        <v>42704</v>
      </c>
      <c r="F212" s="171">
        <v>42745</v>
      </c>
      <c r="G212" s="26" t="s">
        <v>998</v>
      </c>
      <c r="H212" s="165">
        <v>4.01</v>
      </c>
    </row>
    <row r="213" spans="1:8" s="28" customFormat="1">
      <c r="A213" s="26"/>
      <c r="B213" s="26"/>
      <c r="C213" s="26"/>
      <c r="D213" s="27"/>
      <c r="E213" s="26"/>
      <c r="F213" s="27"/>
      <c r="G213" s="26"/>
      <c r="H213" s="165"/>
    </row>
    <row r="214" spans="1:8" s="28" customFormat="1">
      <c r="A214" s="26">
        <v>16</v>
      </c>
      <c r="B214" s="26" t="s">
        <v>202</v>
      </c>
      <c r="C214" s="26" t="s">
        <v>203</v>
      </c>
      <c r="D214" s="27" t="s">
        <v>1000</v>
      </c>
      <c r="E214" s="27">
        <v>42735</v>
      </c>
      <c r="F214" s="171">
        <v>42737</v>
      </c>
      <c r="G214" s="26" t="s">
        <v>1001</v>
      </c>
      <c r="H214" s="181">
        <v>1039.71</v>
      </c>
    </row>
    <row r="215" spans="1:8" s="28" customFormat="1">
      <c r="A215" s="26">
        <v>16</v>
      </c>
      <c r="B215" s="26" t="s">
        <v>202</v>
      </c>
      <c r="C215" s="26" t="s">
        <v>203</v>
      </c>
      <c r="D215" s="27" t="s">
        <v>1000</v>
      </c>
      <c r="E215" s="27">
        <v>42735</v>
      </c>
      <c r="F215" s="171">
        <v>42765</v>
      </c>
      <c r="G215" s="26" t="s">
        <v>1002</v>
      </c>
      <c r="H215" s="181">
        <v>235.33</v>
      </c>
    </row>
    <row r="216" spans="1:8" s="28" customFormat="1">
      <c r="A216" s="26">
        <v>16</v>
      </c>
      <c r="B216" s="26" t="s">
        <v>202</v>
      </c>
      <c r="C216" s="26" t="s">
        <v>203</v>
      </c>
      <c r="D216" s="27" t="s">
        <v>1000</v>
      </c>
      <c r="E216" s="27">
        <v>42735</v>
      </c>
      <c r="F216" s="171">
        <v>42765</v>
      </c>
      <c r="G216" s="26" t="s">
        <v>1003</v>
      </c>
      <c r="H216" s="165">
        <v>420.76</v>
      </c>
    </row>
    <row r="217" spans="1:8" s="28" customFormat="1">
      <c r="A217" s="26">
        <v>16</v>
      </c>
      <c r="B217" s="26" t="s">
        <v>202</v>
      </c>
      <c r="C217" s="26" t="s">
        <v>203</v>
      </c>
      <c r="D217" s="27" t="s">
        <v>1000</v>
      </c>
      <c r="E217" s="27">
        <v>42735</v>
      </c>
      <c r="F217" s="171">
        <v>42765</v>
      </c>
      <c r="G217" s="26" t="s">
        <v>1004</v>
      </c>
      <c r="H217" s="165">
        <v>10.199999999999999</v>
      </c>
    </row>
    <row r="218" spans="1:8" s="28" customFormat="1">
      <c r="A218" s="26">
        <v>17</v>
      </c>
      <c r="B218" s="26" t="s">
        <v>202</v>
      </c>
      <c r="C218" s="26" t="s">
        <v>203</v>
      </c>
      <c r="D218" s="27" t="s">
        <v>1000</v>
      </c>
      <c r="E218" s="27">
        <v>42735</v>
      </c>
      <c r="F218" s="171">
        <v>42737</v>
      </c>
      <c r="G218" s="26" t="s">
        <v>1005</v>
      </c>
      <c r="H218" s="181">
        <v>502.86</v>
      </c>
    </row>
    <row r="219" spans="1:8" s="28" customFormat="1">
      <c r="A219" s="26">
        <v>17</v>
      </c>
      <c r="B219" s="26" t="s">
        <v>202</v>
      </c>
      <c r="C219" s="26" t="s">
        <v>203</v>
      </c>
      <c r="D219" s="27" t="s">
        <v>1000</v>
      </c>
      <c r="E219" s="27">
        <v>42735</v>
      </c>
      <c r="F219" s="171">
        <v>42765</v>
      </c>
      <c r="G219" s="26" t="s">
        <v>1006</v>
      </c>
      <c r="H219" s="181">
        <v>102.52</v>
      </c>
    </row>
    <row r="220" spans="1:8" s="28" customFormat="1">
      <c r="A220" s="26">
        <v>17</v>
      </c>
      <c r="B220" s="26" t="s">
        <v>202</v>
      </c>
      <c r="C220" s="26" t="s">
        <v>203</v>
      </c>
      <c r="D220" s="27" t="s">
        <v>1000</v>
      </c>
      <c r="E220" s="27">
        <v>42735</v>
      </c>
      <c r="F220" s="171">
        <v>42765</v>
      </c>
      <c r="G220" s="26" t="s">
        <v>1007</v>
      </c>
      <c r="H220" s="165">
        <v>199.78</v>
      </c>
    </row>
    <row r="221" spans="1:8" s="28" customFormat="1">
      <c r="A221" s="26">
        <v>17</v>
      </c>
      <c r="B221" s="26" t="s">
        <v>202</v>
      </c>
      <c r="C221" s="26" t="s">
        <v>203</v>
      </c>
      <c r="D221" s="27" t="s">
        <v>1000</v>
      </c>
      <c r="E221" s="27">
        <v>42735</v>
      </c>
      <c r="F221" s="171">
        <v>42765</v>
      </c>
      <c r="G221" s="26" t="s">
        <v>1008</v>
      </c>
      <c r="H221" s="165">
        <v>4.84</v>
      </c>
    </row>
    <row r="222" spans="1:8" s="28" customFormat="1">
      <c r="A222" s="26">
        <v>18</v>
      </c>
      <c r="B222" s="26" t="s">
        <v>202</v>
      </c>
      <c r="C222" s="26" t="s">
        <v>203</v>
      </c>
      <c r="D222" s="27" t="s">
        <v>1000</v>
      </c>
      <c r="E222" s="27">
        <v>42735</v>
      </c>
      <c r="F222" s="171">
        <v>42737</v>
      </c>
      <c r="G222" s="26" t="s">
        <v>1009</v>
      </c>
      <c r="H222" s="181">
        <v>418.18</v>
      </c>
    </row>
    <row r="223" spans="1:8" s="28" customFormat="1">
      <c r="A223" s="26">
        <v>18</v>
      </c>
      <c r="B223" s="26" t="s">
        <v>202</v>
      </c>
      <c r="C223" s="26" t="s">
        <v>203</v>
      </c>
      <c r="D223" s="27" t="s">
        <v>1000</v>
      </c>
      <c r="E223" s="27">
        <v>42735</v>
      </c>
      <c r="F223" s="171">
        <v>42765</v>
      </c>
      <c r="G223" s="26" t="s">
        <v>1010</v>
      </c>
      <c r="H223" s="181">
        <v>82.57</v>
      </c>
    </row>
    <row r="224" spans="1:8" s="28" customFormat="1">
      <c r="A224" s="26">
        <v>18</v>
      </c>
      <c r="B224" s="26" t="s">
        <v>202</v>
      </c>
      <c r="C224" s="26" t="s">
        <v>203</v>
      </c>
      <c r="D224" s="27" t="s">
        <v>1000</v>
      </c>
      <c r="E224" s="27">
        <v>42735</v>
      </c>
      <c r="F224" s="171">
        <v>42765</v>
      </c>
      <c r="G224" s="26" t="s">
        <v>1011</v>
      </c>
      <c r="H224" s="165">
        <v>165.25</v>
      </c>
    </row>
    <row r="225" spans="1:8" s="28" customFormat="1">
      <c r="A225" s="26">
        <v>18</v>
      </c>
      <c r="B225" s="26" t="s">
        <v>202</v>
      </c>
      <c r="C225" s="26" t="s">
        <v>203</v>
      </c>
      <c r="D225" s="27" t="s">
        <v>1000</v>
      </c>
      <c r="E225" s="27">
        <v>42735</v>
      </c>
      <c r="F225" s="171">
        <v>42765</v>
      </c>
      <c r="G225" s="26" t="s">
        <v>1012</v>
      </c>
      <c r="H225" s="165">
        <v>4.01</v>
      </c>
    </row>
    <row r="226" spans="1:8">
      <c r="A226" s="258" t="s">
        <v>154</v>
      </c>
      <c r="B226" s="259"/>
      <c r="C226" s="259"/>
      <c r="D226" s="259"/>
      <c r="E226" s="259"/>
      <c r="F226" s="259"/>
      <c r="G226" s="260"/>
      <c r="H226" s="167">
        <f>SUM(H149:H225)</f>
        <v>19116.060000000005</v>
      </c>
    </row>
    <row r="227" spans="1:8" s="28" customFormat="1">
      <c r="A227" s="26"/>
      <c r="B227" s="26"/>
      <c r="C227" s="26"/>
      <c r="D227" s="27"/>
      <c r="E227" s="27"/>
      <c r="F227" s="27"/>
      <c r="G227" s="26"/>
      <c r="H227" s="165"/>
    </row>
    <row r="228" spans="1:8" s="28" customFormat="1">
      <c r="A228" s="26"/>
      <c r="B228" s="26"/>
      <c r="C228" s="26"/>
      <c r="D228" s="27"/>
      <c r="E228" s="26"/>
      <c r="F228" s="27"/>
      <c r="G228" s="26"/>
      <c r="H228" s="165"/>
    </row>
    <row r="229" spans="1:8" s="28" customFormat="1">
      <c r="A229" s="26"/>
      <c r="B229" s="26"/>
      <c r="C229" s="26"/>
      <c r="D229" s="27"/>
      <c r="E229" s="26"/>
      <c r="F229" s="27"/>
      <c r="G229" s="26"/>
      <c r="H229" s="165"/>
    </row>
    <row r="230" spans="1:8" s="28" customFormat="1">
      <c r="A230" s="26"/>
      <c r="B230" s="26"/>
      <c r="C230" s="26"/>
      <c r="D230" s="27"/>
      <c r="E230" s="27"/>
      <c r="F230" s="27"/>
      <c r="G230" s="26"/>
      <c r="H230" s="165"/>
    </row>
    <row r="231" spans="1:8" s="28" customFormat="1">
      <c r="A231" s="26"/>
      <c r="B231" s="26"/>
      <c r="C231" s="26"/>
      <c r="D231" s="27"/>
      <c r="E231" s="26"/>
      <c r="F231" s="27"/>
      <c r="G231" s="26"/>
      <c r="H231" s="165"/>
    </row>
    <row r="232" spans="1:8" s="28" customFormat="1">
      <c r="A232" s="258" t="s">
        <v>155</v>
      </c>
      <c r="B232" s="259"/>
      <c r="C232" s="259"/>
      <c r="D232" s="259"/>
      <c r="E232" s="259"/>
      <c r="F232" s="259"/>
      <c r="G232" s="260"/>
      <c r="H232" s="166">
        <f>SUM(H227:H231)</f>
        <v>0</v>
      </c>
    </row>
    <row r="233" spans="1:8" s="28" customFormat="1">
      <c r="A233" s="26"/>
      <c r="B233" s="26"/>
      <c r="C233" s="26"/>
      <c r="D233" s="27"/>
      <c r="E233" s="26"/>
      <c r="F233" s="27"/>
      <c r="G233" s="26"/>
      <c r="H233" s="165"/>
    </row>
    <row r="234" spans="1:8" s="28" customFormat="1">
      <c r="A234" s="26"/>
      <c r="B234" s="26"/>
      <c r="C234" s="26"/>
      <c r="D234" s="27"/>
      <c r="E234" s="26"/>
      <c r="F234" s="27"/>
      <c r="G234" s="26"/>
      <c r="H234" s="165"/>
    </row>
    <row r="235" spans="1:8" s="28" customFormat="1">
      <c r="A235" s="26"/>
      <c r="B235" s="26"/>
      <c r="C235" s="26"/>
      <c r="D235" s="27"/>
      <c r="E235" s="26"/>
      <c r="F235" s="27"/>
      <c r="G235" s="26"/>
      <c r="H235" s="165"/>
    </row>
    <row r="236" spans="1:8" s="28" customFormat="1">
      <c r="A236" s="26"/>
      <c r="B236" s="26"/>
      <c r="C236" s="26"/>
      <c r="D236" s="27"/>
      <c r="E236" s="26"/>
      <c r="F236" s="27"/>
      <c r="G236" s="26"/>
      <c r="H236" s="165"/>
    </row>
    <row r="237" spans="1:8" s="28" customFormat="1">
      <c r="A237" s="26"/>
      <c r="B237" s="26"/>
      <c r="C237" s="26"/>
      <c r="D237" s="27"/>
      <c r="E237" s="26"/>
      <c r="F237" s="27"/>
      <c r="G237" s="26"/>
      <c r="H237" s="165"/>
    </row>
    <row r="238" spans="1:8" s="28" customFormat="1">
      <c r="A238" s="258" t="s">
        <v>156</v>
      </c>
      <c r="B238" s="259"/>
      <c r="C238" s="259"/>
      <c r="D238" s="259"/>
      <c r="E238" s="259"/>
      <c r="F238" s="259"/>
      <c r="G238" s="260"/>
      <c r="H238" s="166">
        <f>SUM(H233:H237)</f>
        <v>0</v>
      </c>
    </row>
    <row r="239" spans="1:8" s="28" customFormat="1">
      <c r="A239" s="26"/>
      <c r="B239" s="26"/>
      <c r="C239" s="26"/>
      <c r="D239" s="27"/>
      <c r="E239" s="26"/>
      <c r="F239" s="27"/>
      <c r="G239" s="26"/>
      <c r="H239" s="165"/>
    </row>
    <row r="240" spans="1:8" s="28" customFormat="1">
      <c r="A240" s="26"/>
      <c r="B240" s="26"/>
      <c r="C240" s="26"/>
      <c r="D240" s="27"/>
      <c r="E240" s="26"/>
      <c r="F240" s="27"/>
      <c r="G240" s="26"/>
      <c r="H240" s="165"/>
    </row>
    <row r="241" spans="1:8" s="28" customFormat="1">
      <c r="A241" s="26"/>
      <c r="B241" s="26"/>
      <c r="C241" s="26"/>
      <c r="D241" s="27"/>
      <c r="E241" s="26"/>
      <c r="F241" s="27"/>
      <c r="G241" s="26"/>
      <c r="H241" s="165"/>
    </row>
    <row r="242" spans="1:8" s="28" customFormat="1">
      <c r="A242" s="26"/>
      <c r="B242" s="26"/>
      <c r="C242" s="26"/>
      <c r="D242" s="27"/>
      <c r="E242" s="26"/>
      <c r="F242" s="27"/>
      <c r="G242" s="26"/>
      <c r="H242" s="165"/>
    </row>
    <row r="243" spans="1:8" s="28" customFormat="1">
      <c r="A243" s="26"/>
      <c r="B243" s="26"/>
      <c r="C243" s="26"/>
      <c r="D243" s="27"/>
      <c r="E243" s="26"/>
      <c r="F243" s="27"/>
      <c r="G243" s="26"/>
      <c r="H243" s="165"/>
    </row>
    <row r="244" spans="1:8" s="28" customFormat="1">
      <c r="A244" s="26"/>
      <c r="B244" s="26"/>
      <c r="C244" s="26"/>
      <c r="D244" s="27"/>
      <c r="E244" s="27"/>
      <c r="F244" s="27"/>
      <c r="G244" s="26"/>
      <c r="H244" s="165"/>
    </row>
    <row r="245" spans="1:8">
      <c r="A245" s="258" t="s">
        <v>157</v>
      </c>
      <c r="B245" s="259"/>
      <c r="C245" s="259"/>
      <c r="D245" s="259"/>
      <c r="E245" s="259"/>
      <c r="F245" s="259"/>
      <c r="G245" s="260"/>
      <c r="H245" s="167">
        <f>SUM(H239:H244)</f>
        <v>0</v>
      </c>
    </row>
    <row r="246" spans="1:8">
      <c r="A246" s="251" t="s">
        <v>63</v>
      </c>
      <c r="B246" s="251"/>
      <c r="C246" s="252"/>
      <c r="D246" s="15"/>
      <c r="E246" s="15"/>
      <c r="F246" s="15"/>
      <c r="G246" s="15"/>
      <c r="H246" s="167">
        <f>SUM(H70,H148,H226,H232,H238,H245)</f>
        <v>55617.720000000016</v>
      </c>
    </row>
  </sheetData>
  <sheetProtection formatCells="0" formatColumns="0" insertColumns="0" insertRows="0" deleteColumns="0" deleteRows="0" selectLockedCells="1"/>
  <mergeCells count="11">
    <mergeCell ref="A246:C246"/>
    <mergeCell ref="B3:G3"/>
    <mergeCell ref="H3:H5"/>
    <mergeCell ref="A4:A5"/>
    <mergeCell ref="B4:G4"/>
    <mergeCell ref="A226:G226"/>
    <mergeCell ref="A245:G245"/>
    <mergeCell ref="A70:G70"/>
    <mergeCell ref="A148:G148"/>
    <mergeCell ref="A232:G232"/>
    <mergeCell ref="A238:G238"/>
  </mergeCells>
  <dataValidations xWindow="680" yWindow="473" count="3">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71:F136 F239:F244 F6:F69 F227:F231 F233:F237 F144 F140 F218 F222 F149:F214">
      <formula1>E6</formula1>
    </dataValidation>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145:F147">
      <formula1>E137</formula1>
    </dataValidation>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141:F143 F137:F139 F219:F221 F215:F217 F223:F225">
      <formula1>E128</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L123"/>
  <sheetViews>
    <sheetView topLeftCell="A86" workbookViewId="0">
      <selection activeCell="A75" sqref="A75:A102"/>
    </sheetView>
  </sheetViews>
  <sheetFormatPr baseColWidth="10" defaultColWidth="9.1640625" defaultRowHeight="15" x14ac:dyDescent="0"/>
  <cols>
    <col min="1" max="1" width="5.5" style="17" customWidth="1"/>
    <col min="2" max="2" width="21.5" style="17" customWidth="1"/>
    <col min="3" max="3" width="16.6640625" style="17" customWidth="1"/>
    <col min="4" max="4" width="16.6640625" style="13" customWidth="1"/>
    <col min="5" max="6" width="15.6640625" style="13" customWidth="1"/>
    <col min="7" max="7" width="55" style="17" customWidth="1"/>
    <col min="8" max="10" width="9.1640625" style="17"/>
    <col min="11" max="11" width="38.6640625" style="17" customWidth="1"/>
    <col min="12" max="16384" width="9.1640625" style="17"/>
  </cols>
  <sheetData>
    <row r="1" spans="1:12">
      <c r="A1" s="3" t="s">
        <v>14</v>
      </c>
      <c r="B1" s="3"/>
    </row>
    <row r="3" spans="1:12">
      <c r="A3" s="15"/>
      <c r="B3" s="253" t="s">
        <v>12</v>
      </c>
      <c r="C3" s="253"/>
      <c r="D3" s="253"/>
      <c r="E3" s="253"/>
      <c r="F3" s="253"/>
      <c r="G3" s="253"/>
      <c r="H3" s="261" t="s">
        <v>19</v>
      </c>
    </row>
    <row r="4" spans="1:12" ht="15.75" customHeight="1">
      <c r="A4" s="246" t="s">
        <v>2</v>
      </c>
      <c r="B4" s="255" t="s">
        <v>84</v>
      </c>
      <c r="C4" s="256"/>
      <c r="D4" s="256"/>
      <c r="E4" s="256"/>
      <c r="F4" s="256"/>
      <c r="G4" s="257"/>
      <c r="H4" s="261"/>
    </row>
    <row r="5" spans="1:12" ht="30">
      <c r="A5" s="247"/>
      <c r="B5" s="5" t="s">
        <v>53</v>
      </c>
      <c r="C5" s="5" t="s">
        <v>54</v>
      </c>
      <c r="D5" s="5" t="s">
        <v>55</v>
      </c>
      <c r="E5" s="5" t="s">
        <v>56</v>
      </c>
      <c r="F5" s="5" t="s">
        <v>65</v>
      </c>
      <c r="G5" s="5" t="s">
        <v>57</v>
      </c>
      <c r="H5" s="261"/>
      <c r="J5" s="28"/>
      <c r="K5" s="28"/>
      <c r="L5" s="28"/>
    </row>
    <row r="6" spans="1:12" s="28" customFormat="1">
      <c r="A6" s="26" t="s">
        <v>41</v>
      </c>
      <c r="B6" s="26" t="s">
        <v>202</v>
      </c>
      <c r="C6" s="26" t="s">
        <v>224</v>
      </c>
      <c r="D6" s="27" t="s">
        <v>231</v>
      </c>
      <c r="E6" s="27">
        <v>42216</v>
      </c>
      <c r="F6" s="27">
        <v>42306</v>
      </c>
      <c r="G6" s="26" t="s">
        <v>415</v>
      </c>
      <c r="H6" s="60">
        <v>85.2</v>
      </c>
    </row>
    <row r="7" spans="1:12" s="28" customFormat="1">
      <c r="A7" s="26" t="s">
        <v>8</v>
      </c>
      <c r="B7" s="26" t="s">
        <v>202</v>
      </c>
      <c r="C7" s="26" t="s">
        <v>224</v>
      </c>
      <c r="D7" s="27" t="s">
        <v>232</v>
      </c>
      <c r="E7" s="27">
        <v>42277</v>
      </c>
      <c r="F7" s="27">
        <v>42306</v>
      </c>
      <c r="G7" s="26" t="s">
        <v>249</v>
      </c>
      <c r="H7" s="60">
        <v>112.2</v>
      </c>
    </row>
    <row r="8" spans="1:12" s="28" customFormat="1">
      <c r="A8" s="26" t="s">
        <v>10</v>
      </c>
      <c r="B8" s="26" t="s">
        <v>202</v>
      </c>
      <c r="C8" s="26" t="s">
        <v>230</v>
      </c>
      <c r="D8" s="27" t="s">
        <v>233</v>
      </c>
      <c r="E8" s="27">
        <v>42292</v>
      </c>
      <c r="F8" s="27">
        <v>42291</v>
      </c>
      <c r="G8" s="26" t="s">
        <v>250</v>
      </c>
      <c r="H8" s="60">
        <v>32</v>
      </c>
    </row>
    <row r="9" spans="1:12" s="28" customFormat="1">
      <c r="A9" s="26" t="s">
        <v>211</v>
      </c>
      <c r="B9" s="26" t="s">
        <v>202</v>
      </c>
      <c r="C9" s="26" t="s">
        <v>224</v>
      </c>
      <c r="D9" s="27" t="s">
        <v>234</v>
      </c>
      <c r="E9" s="27">
        <v>42308</v>
      </c>
      <c r="F9" s="27">
        <v>42361</v>
      </c>
      <c r="G9" s="26" t="s">
        <v>252</v>
      </c>
      <c r="H9" s="60">
        <v>56.1</v>
      </c>
    </row>
    <row r="10" spans="1:12" s="28" customFormat="1">
      <c r="A10" s="26" t="s">
        <v>86</v>
      </c>
      <c r="B10" s="26" t="s">
        <v>202</v>
      </c>
      <c r="C10" s="26" t="s">
        <v>224</v>
      </c>
      <c r="D10" s="27" t="s">
        <v>235</v>
      </c>
      <c r="E10" s="27">
        <v>42338</v>
      </c>
      <c r="F10" s="27">
        <v>42361</v>
      </c>
      <c r="G10" s="26" t="s">
        <v>253</v>
      </c>
      <c r="H10" s="60">
        <v>41.14</v>
      </c>
    </row>
    <row r="11" spans="1:12" s="28" customFormat="1">
      <c r="A11" s="26" t="s">
        <v>212</v>
      </c>
      <c r="B11" s="26" t="s">
        <v>202</v>
      </c>
      <c r="C11" s="26" t="s">
        <v>230</v>
      </c>
      <c r="D11" s="27" t="s">
        <v>257</v>
      </c>
      <c r="E11" s="27">
        <v>42276</v>
      </c>
      <c r="F11" s="27">
        <v>42276</v>
      </c>
      <c r="G11" s="26" t="s">
        <v>413</v>
      </c>
      <c r="H11" s="60">
        <v>21.6</v>
      </c>
    </row>
    <row r="12" spans="1:12" s="28" customFormat="1">
      <c r="A12" s="26" t="s">
        <v>91</v>
      </c>
      <c r="B12" s="26" t="s">
        <v>202</v>
      </c>
      <c r="C12" s="26" t="s">
        <v>230</v>
      </c>
      <c r="D12" s="27" t="s">
        <v>233</v>
      </c>
      <c r="E12" s="27">
        <v>42292</v>
      </c>
      <c r="F12" s="27">
        <v>42291</v>
      </c>
      <c r="G12" s="26" t="s">
        <v>251</v>
      </c>
      <c r="H12" s="60">
        <v>24</v>
      </c>
    </row>
    <row r="13" spans="1:12" s="28" customFormat="1">
      <c r="A13" s="26" t="s">
        <v>213</v>
      </c>
      <c r="B13" s="26" t="s">
        <v>202</v>
      </c>
      <c r="C13" s="26" t="s">
        <v>224</v>
      </c>
      <c r="D13" s="27" t="s">
        <v>231</v>
      </c>
      <c r="E13" s="27">
        <v>42216</v>
      </c>
      <c r="F13" s="27">
        <v>42261</v>
      </c>
      <c r="G13" s="26" t="s">
        <v>254</v>
      </c>
      <c r="H13" s="60">
        <v>80.150000000000006</v>
      </c>
    </row>
    <row r="14" spans="1:12" s="28" customFormat="1">
      <c r="A14" s="26" t="s">
        <v>214</v>
      </c>
      <c r="B14" s="26" t="s">
        <v>202</v>
      </c>
      <c r="C14" s="26" t="s">
        <v>224</v>
      </c>
      <c r="D14" s="27" t="s">
        <v>256</v>
      </c>
      <c r="E14" s="27">
        <v>42247</v>
      </c>
      <c r="F14" s="27">
        <v>42270</v>
      </c>
      <c r="G14" s="26" t="s">
        <v>258</v>
      </c>
      <c r="H14" s="60">
        <v>53.72</v>
      </c>
    </row>
    <row r="15" spans="1:12" s="28" customFormat="1">
      <c r="A15" s="26" t="s">
        <v>215</v>
      </c>
      <c r="B15" s="26" t="s">
        <v>202</v>
      </c>
      <c r="C15" s="26" t="s">
        <v>224</v>
      </c>
      <c r="D15" s="27" t="s">
        <v>232</v>
      </c>
      <c r="E15" s="27">
        <v>42277</v>
      </c>
      <c r="F15" s="27">
        <v>42328</v>
      </c>
      <c r="G15" s="26" t="s">
        <v>259</v>
      </c>
      <c r="H15" s="60">
        <v>33</v>
      </c>
    </row>
    <row r="16" spans="1:12" s="28" customFormat="1">
      <c r="A16" s="26" t="s">
        <v>216</v>
      </c>
      <c r="B16" s="26" t="s">
        <v>202</v>
      </c>
      <c r="C16" s="26" t="s">
        <v>224</v>
      </c>
      <c r="D16" s="27" t="s">
        <v>234</v>
      </c>
      <c r="E16" s="27">
        <v>42308</v>
      </c>
      <c r="F16" s="27">
        <v>42328</v>
      </c>
      <c r="G16" s="26" t="s">
        <v>261</v>
      </c>
      <c r="H16" s="60">
        <v>70.05</v>
      </c>
    </row>
    <row r="17" spans="1:11" s="28" customFormat="1">
      <c r="A17" s="26" t="s">
        <v>217</v>
      </c>
      <c r="B17" s="26" t="s">
        <v>202</v>
      </c>
      <c r="C17" s="26" t="s">
        <v>224</v>
      </c>
      <c r="D17" s="27" t="s">
        <v>235</v>
      </c>
      <c r="E17" s="27">
        <v>42338</v>
      </c>
      <c r="F17" s="27">
        <v>42382</v>
      </c>
      <c r="G17" s="26" t="s">
        <v>262</v>
      </c>
      <c r="H17" s="60">
        <v>31.24</v>
      </c>
    </row>
    <row r="18" spans="1:11" s="28" customFormat="1">
      <c r="A18" s="26" t="s">
        <v>218</v>
      </c>
      <c r="B18" s="26" t="s">
        <v>202</v>
      </c>
      <c r="C18" s="26" t="s">
        <v>224</v>
      </c>
      <c r="D18" s="27" t="s">
        <v>263</v>
      </c>
      <c r="E18" s="27">
        <v>42369</v>
      </c>
      <c r="F18" s="27">
        <v>42382</v>
      </c>
      <c r="G18" s="26" t="s">
        <v>264</v>
      </c>
      <c r="H18" s="60">
        <v>34.1</v>
      </c>
    </row>
    <row r="19" spans="1:11" s="28" customFormat="1">
      <c r="A19" s="26" t="s">
        <v>219</v>
      </c>
      <c r="B19" s="26" t="s">
        <v>202</v>
      </c>
      <c r="C19" s="26" t="s">
        <v>224</v>
      </c>
      <c r="D19" s="27" t="s">
        <v>231</v>
      </c>
      <c r="E19" s="27">
        <v>42216</v>
      </c>
      <c r="F19" s="27">
        <v>42396</v>
      </c>
      <c r="G19" s="26" t="s">
        <v>255</v>
      </c>
      <c r="H19" s="60">
        <v>100.2</v>
      </c>
    </row>
    <row r="20" spans="1:11" s="28" customFormat="1">
      <c r="A20" s="26" t="s">
        <v>220</v>
      </c>
      <c r="B20" s="26" t="s">
        <v>202</v>
      </c>
      <c r="C20" s="26" t="s">
        <v>230</v>
      </c>
      <c r="D20" s="27" t="s">
        <v>233</v>
      </c>
      <c r="E20" s="27">
        <v>42303</v>
      </c>
      <c r="F20" s="27">
        <v>42305</v>
      </c>
      <c r="G20" s="26" t="s">
        <v>265</v>
      </c>
      <c r="H20" s="60">
        <v>38</v>
      </c>
    </row>
    <row r="21" spans="1:11" s="28" customFormat="1">
      <c r="A21" s="26" t="s">
        <v>221</v>
      </c>
      <c r="B21" s="26" t="s">
        <v>202</v>
      </c>
      <c r="C21" s="26" t="s">
        <v>230</v>
      </c>
      <c r="D21" s="27" t="s">
        <v>233</v>
      </c>
      <c r="E21" s="27">
        <v>42303</v>
      </c>
      <c r="F21" s="27">
        <v>42305</v>
      </c>
      <c r="G21" s="26" t="s">
        <v>266</v>
      </c>
      <c r="H21" s="60">
        <v>31</v>
      </c>
    </row>
    <row r="22" spans="1:11" s="28" customFormat="1">
      <c r="A22" s="26" t="s">
        <v>223</v>
      </c>
      <c r="B22" s="26" t="s">
        <v>202</v>
      </c>
      <c r="C22" s="26" t="s">
        <v>230</v>
      </c>
      <c r="D22" s="27" t="s">
        <v>233</v>
      </c>
      <c r="E22" s="27">
        <v>42303</v>
      </c>
      <c r="F22" s="27">
        <v>42305</v>
      </c>
      <c r="G22" s="26" t="s">
        <v>267</v>
      </c>
      <c r="H22" s="60">
        <v>13.44</v>
      </c>
    </row>
    <row r="23" spans="1:11" s="28" customFormat="1">
      <c r="A23" s="26" t="s">
        <v>225</v>
      </c>
      <c r="B23" s="26" t="s">
        <v>202</v>
      </c>
      <c r="C23" s="26" t="s">
        <v>230</v>
      </c>
      <c r="D23" s="27" t="s">
        <v>233</v>
      </c>
      <c r="E23" s="27">
        <v>42303</v>
      </c>
      <c r="F23" s="27">
        <v>42305</v>
      </c>
      <c r="G23" s="26" t="s">
        <v>268</v>
      </c>
      <c r="H23" s="60">
        <v>26.02</v>
      </c>
    </row>
    <row r="24" spans="1:11" s="28" customFormat="1">
      <c r="A24" s="26" t="s">
        <v>226</v>
      </c>
      <c r="B24" s="26" t="s">
        <v>202</v>
      </c>
      <c r="C24" s="26" t="s">
        <v>230</v>
      </c>
      <c r="D24" s="27" t="s">
        <v>233</v>
      </c>
      <c r="E24" s="27">
        <v>42303</v>
      </c>
      <c r="F24" s="27">
        <v>42305</v>
      </c>
      <c r="G24" s="26" t="s">
        <v>269</v>
      </c>
      <c r="H24" s="60">
        <v>54.8</v>
      </c>
    </row>
    <row r="25" spans="1:11" s="28" customFormat="1">
      <c r="A25" s="26" t="s">
        <v>398</v>
      </c>
      <c r="B25" s="26" t="s">
        <v>202</v>
      </c>
      <c r="C25" s="26" t="s">
        <v>230</v>
      </c>
      <c r="D25" s="27" t="s">
        <v>233</v>
      </c>
      <c r="E25" s="27">
        <v>42291</v>
      </c>
      <c r="F25" s="27">
        <v>42305</v>
      </c>
      <c r="G25" s="26" t="s">
        <v>270</v>
      </c>
      <c r="H25" s="60">
        <v>111.6</v>
      </c>
    </row>
    <row r="26" spans="1:11" s="28" customFormat="1">
      <c r="A26" s="26" t="s">
        <v>227</v>
      </c>
      <c r="B26" s="26" t="s">
        <v>202</v>
      </c>
      <c r="C26" s="26" t="s">
        <v>230</v>
      </c>
      <c r="D26" s="27" t="s">
        <v>233</v>
      </c>
      <c r="E26" s="27">
        <v>42291</v>
      </c>
      <c r="F26" s="27">
        <v>42305</v>
      </c>
      <c r="G26" s="26" t="s">
        <v>271</v>
      </c>
      <c r="H26" s="60">
        <v>40.08</v>
      </c>
      <c r="K26" s="154"/>
    </row>
    <row r="27" spans="1:11" s="28" customFormat="1">
      <c r="A27" s="26" t="s">
        <v>228</v>
      </c>
      <c r="B27" s="26" t="s">
        <v>202</v>
      </c>
      <c r="C27" s="26" t="s">
        <v>230</v>
      </c>
      <c r="D27" s="27" t="s">
        <v>233</v>
      </c>
      <c r="E27" s="27">
        <v>42291</v>
      </c>
      <c r="F27" s="27">
        <v>42328</v>
      </c>
      <c r="G27" s="26" t="s">
        <v>272</v>
      </c>
      <c r="H27" s="60">
        <v>20.399999999999999</v>
      </c>
      <c r="K27" s="154"/>
    </row>
    <row r="28" spans="1:11" s="28" customFormat="1">
      <c r="A28" s="26" t="s">
        <v>229</v>
      </c>
      <c r="B28" s="26" t="s">
        <v>202</v>
      </c>
      <c r="C28" s="26" t="s">
        <v>230</v>
      </c>
      <c r="D28" s="27" t="s">
        <v>273</v>
      </c>
      <c r="E28" s="27">
        <v>42303</v>
      </c>
      <c r="F28" s="27">
        <v>42305</v>
      </c>
      <c r="G28" s="26" t="s">
        <v>274</v>
      </c>
      <c r="H28" s="60">
        <v>25</v>
      </c>
      <c r="K28" s="154"/>
    </row>
    <row r="29" spans="1:11" s="28" customFormat="1">
      <c r="A29" s="26" t="s">
        <v>236</v>
      </c>
      <c r="B29" s="26" t="s">
        <v>202</v>
      </c>
      <c r="C29" s="26" t="s">
        <v>230</v>
      </c>
      <c r="D29" s="27" t="s">
        <v>281</v>
      </c>
      <c r="E29" s="27">
        <v>42353</v>
      </c>
      <c r="F29" s="27">
        <v>42355</v>
      </c>
      <c r="G29" s="26" t="s">
        <v>282</v>
      </c>
      <c r="H29" s="60">
        <v>9</v>
      </c>
      <c r="K29" s="154"/>
    </row>
    <row r="30" spans="1:11" s="28" customFormat="1">
      <c r="A30" s="26" t="s">
        <v>237</v>
      </c>
      <c r="B30" s="26" t="s">
        <v>202</v>
      </c>
      <c r="C30" s="26" t="s">
        <v>230</v>
      </c>
      <c r="D30" s="27" t="s">
        <v>233</v>
      </c>
      <c r="E30" s="27">
        <v>42318</v>
      </c>
      <c r="F30" s="27">
        <v>42328</v>
      </c>
      <c r="G30" s="26" t="s">
        <v>275</v>
      </c>
      <c r="H30" s="60">
        <v>27.2</v>
      </c>
      <c r="K30" s="154"/>
    </row>
    <row r="31" spans="1:11" s="28" customFormat="1">
      <c r="A31" s="26" t="s">
        <v>238</v>
      </c>
      <c r="B31" s="26" t="s">
        <v>202</v>
      </c>
      <c r="C31" s="26" t="s">
        <v>230</v>
      </c>
      <c r="D31" s="27" t="s">
        <v>233</v>
      </c>
      <c r="E31" s="27">
        <v>42303</v>
      </c>
      <c r="F31" s="27">
        <v>42305</v>
      </c>
      <c r="G31" s="26" t="s">
        <v>276</v>
      </c>
      <c r="H31" s="60">
        <v>65.599999999999994</v>
      </c>
      <c r="K31" s="154"/>
    </row>
    <row r="32" spans="1:11" s="28" customFormat="1">
      <c r="A32" s="26" t="s">
        <v>239</v>
      </c>
      <c r="B32" s="26" t="s">
        <v>202</v>
      </c>
      <c r="C32" s="26" t="s">
        <v>230</v>
      </c>
      <c r="D32" s="27" t="s">
        <v>281</v>
      </c>
      <c r="E32" s="27">
        <v>42353</v>
      </c>
      <c r="F32" s="27">
        <v>42355</v>
      </c>
      <c r="G32" s="26" t="s">
        <v>283</v>
      </c>
      <c r="H32" s="60">
        <v>16</v>
      </c>
      <c r="K32" s="154"/>
    </row>
    <row r="33" spans="1:8" s="28" customFormat="1">
      <c r="A33" s="26" t="s">
        <v>240</v>
      </c>
      <c r="B33" s="26" t="s">
        <v>202</v>
      </c>
      <c r="C33" s="26" t="s">
        <v>230</v>
      </c>
      <c r="D33" s="27" t="s">
        <v>233</v>
      </c>
      <c r="E33" s="27">
        <v>42296</v>
      </c>
      <c r="F33" s="27">
        <v>42305</v>
      </c>
      <c r="G33" s="26" t="s">
        <v>277</v>
      </c>
      <c r="H33" s="60">
        <v>142.19999999999999</v>
      </c>
    </row>
    <row r="34" spans="1:8" s="28" customFormat="1">
      <c r="A34" s="26" t="s">
        <v>241</v>
      </c>
      <c r="B34" s="26" t="s">
        <v>202</v>
      </c>
      <c r="C34" s="26" t="s">
        <v>230</v>
      </c>
      <c r="D34" s="27" t="s">
        <v>233</v>
      </c>
      <c r="E34" s="27">
        <v>42303</v>
      </c>
      <c r="F34" s="27">
        <v>42305</v>
      </c>
      <c r="G34" s="26" t="s">
        <v>278</v>
      </c>
      <c r="H34" s="60">
        <v>27.7</v>
      </c>
    </row>
    <row r="35" spans="1:8" s="28" customFormat="1">
      <c r="A35" s="26" t="s">
        <v>242</v>
      </c>
      <c r="B35" s="26" t="s">
        <v>202</v>
      </c>
      <c r="C35" s="26" t="s">
        <v>230</v>
      </c>
      <c r="D35" s="27" t="s">
        <v>233</v>
      </c>
      <c r="E35" s="27">
        <v>42310</v>
      </c>
      <c r="F35" s="27">
        <v>42311</v>
      </c>
      <c r="G35" s="26" t="s">
        <v>279</v>
      </c>
      <c r="H35" s="60">
        <v>55.8</v>
      </c>
    </row>
    <row r="36" spans="1:8" s="28" customFormat="1">
      <c r="A36" s="26" t="s">
        <v>243</v>
      </c>
      <c r="B36" s="26" t="s">
        <v>202</v>
      </c>
      <c r="C36" s="26" t="s">
        <v>230</v>
      </c>
      <c r="D36" s="27" t="s">
        <v>233</v>
      </c>
      <c r="E36" s="27">
        <v>42310</v>
      </c>
      <c r="F36" s="27">
        <v>42347</v>
      </c>
      <c r="G36" s="26" t="s">
        <v>280</v>
      </c>
      <c r="H36" s="60">
        <v>74.099999999999994</v>
      </c>
    </row>
    <row r="37" spans="1:8" s="28" customFormat="1">
      <c r="A37" s="26" t="s">
        <v>244</v>
      </c>
      <c r="B37" s="26" t="s">
        <v>202</v>
      </c>
      <c r="C37" s="26" t="s">
        <v>230</v>
      </c>
      <c r="D37" s="27" t="s">
        <v>284</v>
      </c>
      <c r="E37" s="27">
        <v>42352</v>
      </c>
      <c r="F37" s="27">
        <v>42355</v>
      </c>
      <c r="G37" s="26" t="s">
        <v>285</v>
      </c>
      <c r="H37" s="60">
        <v>40.92</v>
      </c>
    </row>
    <row r="38" spans="1:8" s="28" customFormat="1">
      <c r="A38" s="26"/>
      <c r="B38" s="26"/>
      <c r="C38" s="26"/>
      <c r="D38" s="27"/>
      <c r="E38" s="27"/>
      <c r="F38" s="27"/>
      <c r="G38" s="26"/>
      <c r="H38" s="60"/>
    </row>
    <row r="39" spans="1:8" s="28" customFormat="1">
      <c r="A39" s="26" t="s">
        <v>245</v>
      </c>
      <c r="B39" s="26" t="s">
        <v>286</v>
      </c>
      <c r="C39" s="26" t="s">
        <v>287</v>
      </c>
      <c r="D39" s="155">
        <v>38434</v>
      </c>
      <c r="E39" s="27">
        <v>42274</v>
      </c>
      <c r="F39" s="27">
        <v>42286</v>
      </c>
      <c r="G39" s="26" t="s">
        <v>288</v>
      </c>
      <c r="H39" s="60">
        <v>78</v>
      </c>
    </row>
    <row r="40" spans="1:8" s="28" customFormat="1">
      <c r="A40" s="26" t="s">
        <v>246</v>
      </c>
      <c r="B40" s="26" t="s">
        <v>286</v>
      </c>
      <c r="C40" s="26" t="s">
        <v>287</v>
      </c>
      <c r="D40" s="155">
        <v>38435</v>
      </c>
      <c r="E40" s="27">
        <v>42274</v>
      </c>
      <c r="F40" s="27">
        <v>42286</v>
      </c>
      <c r="G40" s="26" t="s">
        <v>289</v>
      </c>
      <c r="H40" s="60">
        <v>78</v>
      </c>
    </row>
    <row r="41" spans="1:8" s="28" customFormat="1">
      <c r="A41" s="26" t="s">
        <v>247</v>
      </c>
      <c r="B41" s="26" t="s">
        <v>286</v>
      </c>
      <c r="C41" s="26" t="s">
        <v>287</v>
      </c>
      <c r="D41" s="155">
        <v>38436</v>
      </c>
      <c r="E41" s="27">
        <v>42274</v>
      </c>
      <c r="F41" s="27">
        <v>42286</v>
      </c>
      <c r="G41" s="26" t="s">
        <v>290</v>
      </c>
      <c r="H41" s="60">
        <v>78</v>
      </c>
    </row>
    <row r="42" spans="1:8" s="28" customFormat="1">
      <c r="A42" s="26" t="s">
        <v>248</v>
      </c>
      <c r="B42" s="26" t="s">
        <v>291</v>
      </c>
      <c r="C42" s="26" t="s">
        <v>287</v>
      </c>
      <c r="D42" s="155">
        <v>9469</v>
      </c>
      <c r="E42" s="27">
        <v>42282</v>
      </c>
      <c r="F42" s="27">
        <v>42286</v>
      </c>
      <c r="G42" s="26" t="s">
        <v>414</v>
      </c>
      <c r="H42" s="60">
        <v>228</v>
      </c>
    </row>
    <row r="43" spans="1:8" s="28" customFormat="1">
      <c r="A43" s="26" t="s">
        <v>260</v>
      </c>
      <c r="B43" s="26" t="s">
        <v>292</v>
      </c>
      <c r="C43" s="26" t="s">
        <v>287</v>
      </c>
      <c r="D43" s="155">
        <v>3336443</v>
      </c>
      <c r="E43" s="27">
        <v>42289</v>
      </c>
      <c r="F43" s="27">
        <v>42312</v>
      </c>
      <c r="G43" s="26" t="s">
        <v>293</v>
      </c>
      <c r="H43" s="60">
        <v>173</v>
      </c>
    </row>
    <row r="44" spans="1:8" s="28" customFormat="1">
      <c r="A44" s="258" t="s">
        <v>169</v>
      </c>
      <c r="B44" s="259"/>
      <c r="C44" s="259"/>
      <c r="D44" s="259"/>
      <c r="E44" s="259"/>
      <c r="F44" s="259"/>
      <c r="G44" s="260"/>
      <c r="H44" s="143">
        <f>SUM(H6:H43)</f>
        <v>2228.56</v>
      </c>
    </row>
    <row r="45" spans="1:8" s="28" customFormat="1">
      <c r="A45" s="26" t="s">
        <v>41</v>
      </c>
      <c r="B45" s="26" t="s">
        <v>202</v>
      </c>
      <c r="C45" s="26" t="s">
        <v>224</v>
      </c>
      <c r="D45" s="27" t="s">
        <v>853</v>
      </c>
      <c r="E45" s="27">
        <v>42551</v>
      </c>
      <c r="F45" s="27">
        <v>42555</v>
      </c>
      <c r="G45" s="26" t="s">
        <v>854</v>
      </c>
      <c r="H45" s="60">
        <v>83.28</v>
      </c>
    </row>
    <row r="46" spans="1:8" s="28" customFormat="1">
      <c r="A46" s="26"/>
      <c r="B46" s="26"/>
      <c r="C46" s="26"/>
      <c r="D46" s="27"/>
      <c r="E46" s="27"/>
      <c r="F46" s="27"/>
      <c r="G46" s="26"/>
      <c r="H46" s="60"/>
    </row>
    <row r="47" spans="1:8" s="28" customFormat="1">
      <c r="A47" s="26" t="s">
        <v>8</v>
      </c>
      <c r="B47" s="26" t="s">
        <v>202</v>
      </c>
      <c r="C47" s="26" t="s">
        <v>230</v>
      </c>
      <c r="D47" s="27" t="s">
        <v>855</v>
      </c>
      <c r="E47" s="27">
        <v>42415</v>
      </c>
      <c r="F47" s="27">
        <v>42447</v>
      </c>
      <c r="G47" s="26" t="s">
        <v>856</v>
      </c>
      <c r="H47" s="60">
        <v>20.079999999999998</v>
      </c>
    </row>
    <row r="48" spans="1:8" s="28" customFormat="1">
      <c r="A48" s="26" t="s">
        <v>10</v>
      </c>
      <c r="B48" s="26" t="s">
        <v>202</v>
      </c>
      <c r="C48" s="26" t="s">
        <v>230</v>
      </c>
      <c r="D48" s="27" t="s">
        <v>857</v>
      </c>
      <c r="E48" s="27">
        <v>42439</v>
      </c>
      <c r="F48" s="27">
        <v>42464</v>
      </c>
      <c r="G48" s="26" t="s">
        <v>858</v>
      </c>
      <c r="H48" s="60">
        <v>17.2</v>
      </c>
    </row>
    <row r="49" spans="1:11" s="28" customFormat="1">
      <c r="A49" s="26" t="s">
        <v>211</v>
      </c>
      <c r="B49" s="26" t="s">
        <v>202</v>
      </c>
      <c r="C49" s="26" t="s">
        <v>230</v>
      </c>
      <c r="D49" s="27" t="s">
        <v>859</v>
      </c>
      <c r="E49" s="27">
        <v>42453</v>
      </c>
      <c r="F49" s="27">
        <v>42464</v>
      </c>
      <c r="G49" s="26" t="s">
        <v>860</v>
      </c>
      <c r="H49" s="60">
        <v>22.35</v>
      </c>
    </row>
    <row r="50" spans="1:11" s="28" customFormat="1">
      <c r="A50" s="26" t="s">
        <v>86</v>
      </c>
      <c r="B50" s="26" t="s">
        <v>202</v>
      </c>
      <c r="C50" s="26" t="s">
        <v>230</v>
      </c>
      <c r="D50" s="27" t="s">
        <v>861</v>
      </c>
      <c r="E50" s="27">
        <v>42464</v>
      </c>
      <c r="F50" s="27">
        <v>42474</v>
      </c>
      <c r="G50" s="26" t="s">
        <v>862</v>
      </c>
      <c r="H50" s="60">
        <v>34.950000000000003</v>
      </c>
    </row>
    <row r="51" spans="1:11" s="28" customFormat="1">
      <c r="A51" s="26" t="s">
        <v>212</v>
      </c>
      <c r="B51" s="26" t="s">
        <v>202</v>
      </c>
      <c r="C51" s="26" t="s">
        <v>230</v>
      </c>
      <c r="D51" s="27" t="s">
        <v>863</v>
      </c>
      <c r="E51" s="27">
        <v>42521</v>
      </c>
      <c r="F51" s="27">
        <v>42529</v>
      </c>
      <c r="G51" s="26" t="s">
        <v>934</v>
      </c>
      <c r="H51" s="60">
        <v>43.15</v>
      </c>
    </row>
    <row r="52" spans="1:11" s="28" customFormat="1">
      <c r="A52" s="26" t="s">
        <v>91</v>
      </c>
      <c r="B52" s="26" t="s">
        <v>202</v>
      </c>
      <c r="C52" s="26" t="s">
        <v>230</v>
      </c>
      <c r="D52" s="27" t="s">
        <v>864</v>
      </c>
      <c r="E52" s="27">
        <v>42542</v>
      </c>
      <c r="F52" s="27">
        <v>42549</v>
      </c>
      <c r="G52" s="26" t="s">
        <v>865</v>
      </c>
      <c r="H52" s="60">
        <v>19.399999999999999</v>
      </c>
    </row>
    <row r="53" spans="1:11" s="28" customFormat="1">
      <c r="A53" s="26"/>
      <c r="B53" s="26"/>
      <c r="C53" s="26"/>
      <c r="D53" s="27"/>
      <c r="E53" s="27"/>
      <c r="F53" s="27"/>
      <c r="G53" s="26"/>
      <c r="H53" s="60"/>
    </row>
    <row r="54" spans="1:11" s="28" customFormat="1">
      <c r="A54" s="26" t="s">
        <v>213</v>
      </c>
      <c r="B54" s="26" t="s">
        <v>202</v>
      </c>
      <c r="C54" s="26" t="s">
        <v>230</v>
      </c>
      <c r="D54" s="27" t="s">
        <v>866</v>
      </c>
      <c r="E54" s="27">
        <v>42521</v>
      </c>
      <c r="F54" s="27">
        <v>42535</v>
      </c>
      <c r="G54" s="26" t="s">
        <v>867</v>
      </c>
      <c r="H54" s="60">
        <v>60.6</v>
      </c>
    </row>
    <row r="55" spans="1:11" s="28" customFormat="1">
      <c r="A55" s="26" t="s">
        <v>214</v>
      </c>
      <c r="B55" s="26" t="s">
        <v>202</v>
      </c>
      <c r="C55" s="26" t="s">
        <v>230</v>
      </c>
      <c r="D55" s="27" t="s">
        <v>866</v>
      </c>
      <c r="E55" s="27">
        <v>42521</v>
      </c>
      <c r="F55" s="27">
        <v>42535</v>
      </c>
      <c r="G55" s="26" t="s">
        <v>868</v>
      </c>
      <c r="H55" s="60">
        <v>22.8</v>
      </c>
    </row>
    <row r="56" spans="1:11" s="28" customFormat="1">
      <c r="A56" s="26" t="s">
        <v>215</v>
      </c>
      <c r="B56" s="26" t="s">
        <v>202</v>
      </c>
      <c r="C56" s="26" t="s">
        <v>230</v>
      </c>
      <c r="D56" s="27" t="s">
        <v>863</v>
      </c>
      <c r="E56" s="27">
        <v>42548</v>
      </c>
      <c r="F56" s="27">
        <v>42549</v>
      </c>
      <c r="G56" s="26" t="s">
        <v>869</v>
      </c>
      <c r="H56" s="60">
        <v>14.2</v>
      </c>
    </row>
    <row r="57" spans="1:11" s="28" customFormat="1">
      <c r="A57" s="26" t="s">
        <v>216</v>
      </c>
      <c r="B57" s="26" t="s">
        <v>202</v>
      </c>
      <c r="C57" s="26" t="s">
        <v>230</v>
      </c>
      <c r="D57" s="27" t="s">
        <v>863</v>
      </c>
      <c r="E57" s="27">
        <v>42548</v>
      </c>
      <c r="F57" s="27">
        <v>42549</v>
      </c>
      <c r="G57" s="26" t="s">
        <v>870</v>
      </c>
      <c r="H57" s="60">
        <v>10.4</v>
      </c>
    </row>
    <row r="58" spans="1:11" s="28" customFormat="1">
      <c r="A58" s="26"/>
      <c r="B58" s="26"/>
      <c r="C58" s="26"/>
      <c r="D58" s="27"/>
      <c r="E58" s="27"/>
      <c r="F58" s="27"/>
      <c r="G58" s="26"/>
      <c r="H58" s="60"/>
    </row>
    <row r="59" spans="1:11" s="28" customFormat="1">
      <c r="A59" s="26" t="s">
        <v>217</v>
      </c>
      <c r="B59" s="26" t="s">
        <v>202</v>
      </c>
      <c r="C59" s="26" t="s">
        <v>230</v>
      </c>
      <c r="D59" s="27" t="s">
        <v>871</v>
      </c>
      <c r="E59" s="27">
        <v>42401</v>
      </c>
      <c r="F59" s="27">
        <v>42513</v>
      </c>
      <c r="G59" s="26" t="s">
        <v>872</v>
      </c>
      <c r="H59" s="60">
        <v>4</v>
      </c>
      <c r="K59" s="154"/>
    </row>
    <row r="60" spans="1:11" s="28" customFormat="1">
      <c r="A60" s="26"/>
      <c r="B60" s="26"/>
      <c r="C60" s="26"/>
      <c r="D60" s="27"/>
      <c r="E60" s="27"/>
      <c r="F60" s="27"/>
      <c r="G60" s="26"/>
      <c r="H60" s="60"/>
      <c r="K60" s="154"/>
    </row>
    <row r="61" spans="1:11" s="28" customFormat="1">
      <c r="A61" s="26" t="s">
        <v>218</v>
      </c>
      <c r="B61" s="26" t="s">
        <v>202</v>
      </c>
      <c r="C61" s="26" t="s">
        <v>224</v>
      </c>
      <c r="D61" s="27" t="s">
        <v>873</v>
      </c>
      <c r="E61" s="27">
        <v>42400</v>
      </c>
      <c r="F61" s="27">
        <v>42447</v>
      </c>
      <c r="G61" s="26" t="s">
        <v>874</v>
      </c>
      <c r="H61" s="60">
        <v>22.77</v>
      </c>
    </row>
    <row r="62" spans="1:11" s="28" customFormat="1">
      <c r="A62" s="26"/>
      <c r="B62" s="26"/>
      <c r="C62" s="26"/>
      <c r="D62" s="27"/>
      <c r="E62" s="27"/>
      <c r="F62" s="27"/>
      <c r="G62" s="26"/>
      <c r="H62" s="60"/>
    </row>
    <row r="63" spans="1:11" s="28" customFormat="1">
      <c r="A63" s="26" t="s">
        <v>219</v>
      </c>
      <c r="B63" s="26" t="s">
        <v>202</v>
      </c>
      <c r="C63" s="26" t="s">
        <v>230</v>
      </c>
      <c r="D63" s="27" t="s">
        <v>871</v>
      </c>
      <c r="E63" s="27">
        <v>42399</v>
      </c>
      <c r="F63" s="27">
        <v>42447</v>
      </c>
      <c r="G63" s="26" t="s">
        <v>875</v>
      </c>
      <c r="H63" s="60">
        <v>6.72</v>
      </c>
    </row>
    <row r="64" spans="1:11" s="28" customFormat="1">
      <c r="A64" s="26"/>
      <c r="B64" s="26"/>
      <c r="C64" s="26"/>
      <c r="D64" s="27"/>
      <c r="E64" s="27"/>
      <c r="F64" s="27"/>
      <c r="G64" s="26"/>
      <c r="H64" s="60"/>
    </row>
    <row r="65" spans="1:8" s="28" customFormat="1">
      <c r="A65" s="26" t="s">
        <v>220</v>
      </c>
      <c r="B65" s="26" t="s">
        <v>202</v>
      </c>
      <c r="C65" s="26" t="s">
        <v>224</v>
      </c>
      <c r="D65" s="27" t="s">
        <v>876</v>
      </c>
      <c r="E65" s="27">
        <v>42429</v>
      </c>
      <c r="F65" s="27">
        <v>42468</v>
      </c>
      <c r="G65" s="26" t="s">
        <v>877</v>
      </c>
      <c r="H65" s="60">
        <v>19.579999999999998</v>
      </c>
    </row>
    <row r="66" spans="1:8" s="28" customFormat="1">
      <c r="A66" s="26"/>
      <c r="B66" s="26"/>
      <c r="C66" s="26"/>
      <c r="D66" s="27"/>
      <c r="E66" s="27"/>
      <c r="F66" s="27"/>
      <c r="G66" s="26"/>
      <c r="H66" s="60"/>
    </row>
    <row r="67" spans="1:8" s="28" customFormat="1">
      <c r="A67" s="26" t="s">
        <v>221</v>
      </c>
      <c r="B67" s="26" t="s">
        <v>202</v>
      </c>
      <c r="C67" s="26" t="s">
        <v>230</v>
      </c>
      <c r="D67" s="27" t="s">
        <v>871</v>
      </c>
      <c r="E67" s="27">
        <v>42506</v>
      </c>
      <c r="F67" s="27">
        <v>42513</v>
      </c>
      <c r="G67" s="26" t="s">
        <v>878</v>
      </c>
      <c r="H67" s="60">
        <v>10</v>
      </c>
    </row>
    <row r="68" spans="1:8" s="28" customFormat="1">
      <c r="A68" s="26"/>
      <c r="B68" s="26"/>
      <c r="C68" s="26"/>
      <c r="D68" s="27"/>
      <c r="E68" s="27"/>
      <c r="F68" s="27"/>
      <c r="G68" s="26"/>
      <c r="H68" s="60"/>
    </row>
    <row r="69" spans="1:8" s="28" customFormat="1">
      <c r="A69" s="26" t="s">
        <v>223</v>
      </c>
      <c r="B69" s="26" t="s">
        <v>202</v>
      </c>
      <c r="C69" s="26" t="s">
        <v>224</v>
      </c>
      <c r="D69" s="27" t="s">
        <v>873</v>
      </c>
      <c r="E69" s="27">
        <v>42399</v>
      </c>
      <c r="F69" s="27">
        <v>42447</v>
      </c>
      <c r="G69" s="26" t="s">
        <v>879</v>
      </c>
      <c r="H69" s="60">
        <v>40.92</v>
      </c>
    </row>
    <row r="70" spans="1:8" s="28" customFormat="1">
      <c r="A70" s="26" t="s">
        <v>225</v>
      </c>
      <c r="B70" s="26" t="s">
        <v>202</v>
      </c>
      <c r="C70" s="26" t="s">
        <v>230</v>
      </c>
      <c r="D70" s="27" t="s">
        <v>863</v>
      </c>
      <c r="E70" s="27">
        <v>42513</v>
      </c>
      <c r="F70" s="27">
        <v>42513</v>
      </c>
      <c r="G70" s="26" t="s">
        <v>880</v>
      </c>
      <c r="H70" s="60">
        <v>10</v>
      </c>
    </row>
    <row r="71" spans="1:8" s="28" customFormat="1">
      <c r="A71" s="26" t="s">
        <v>226</v>
      </c>
      <c r="B71" s="26" t="s">
        <v>202</v>
      </c>
      <c r="C71" s="26" t="s">
        <v>230</v>
      </c>
      <c r="D71" s="27" t="s">
        <v>881</v>
      </c>
      <c r="E71" s="27">
        <v>42521</v>
      </c>
      <c r="F71" s="27">
        <v>42528</v>
      </c>
      <c r="G71" s="26" t="s">
        <v>882</v>
      </c>
      <c r="H71" s="60">
        <v>15</v>
      </c>
    </row>
    <row r="72" spans="1:8" s="28" customFormat="1">
      <c r="A72" s="26"/>
      <c r="B72" s="26"/>
      <c r="C72" s="26"/>
      <c r="D72" s="27"/>
      <c r="E72" s="27"/>
      <c r="F72" s="27"/>
      <c r="G72" s="26"/>
      <c r="H72" s="60"/>
    </row>
    <row r="73" spans="1:8" s="28" customFormat="1">
      <c r="A73" s="26" t="s">
        <v>398</v>
      </c>
      <c r="B73" s="26" t="s">
        <v>202</v>
      </c>
      <c r="C73" s="26" t="s">
        <v>230</v>
      </c>
      <c r="D73" s="27" t="s">
        <v>863</v>
      </c>
      <c r="E73" s="27">
        <v>42506</v>
      </c>
      <c r="F73" s="27">
        <v>42513</v>
      </c>
      <c r="G73" s="26" t="s">
        <v>883</v>
      </c>
      <c r="H73" s="60">
        <v>16</v>
      </c>
    </row>
    <row r="74" spans="1:8" s="28" customFormat="1">
      <c r="A74" s="258" t="s">
        <v>153</v>
      </c>
      <c r="B74" s="259"/>
      <c r="C74" s="259"/>
      <c r="D74" s="259"/>
      <c r="E74" s="259"/>
      <c r="F74" s="259"/>
      <c r="G74" s="260"/>
      <c r="H74" s="143">
        <f>SUM(H45:H73)</f>
        <v>493.40000000000003</v>
      </c>
    </row>
    <row r="75" spans="1:8" s="28" customFormat="1" ht="30">
      <c r="A75" s="26" t="s">
        <v>41</v>
      </c>
      <c r="B75" s="26" t="s">
        <v>202</v>
      </c>
      <c r="C75" s="26" t="s">
        <v>230</v>
      </c>
      <c r="D75" s="27" t="s">
        <v>1020</v>
      </c>
      <c r="E75" s="27">
        <v>42719</v>
      </c>
      <c r="F75" s="27">
        <v>42725</v>
      </c>
      <c r="G75" s="74" t="s">
        <v>1021</v>
      </c>
      <c r="H75" s="60">
        <v>29.06</v>
      </c>
    </row>
    <row r="76" spans="1:8" s="28" customFormat="1" ht="30">
      <c r="A76" s="26" t="s">
        <v>8</v>
      </c>
      <c r="B76" s="26" t="s">
        <v>202</v>
      </c>
      <c r="C76" s="26" t="s">
        <v>230</v>
      </c>
      <c r="D76" s="27" t="s">
        <v>1020</v>
      </c>
      <c r="E76" s="27">
        <v>42719</v>
      </c>
      <c r="F76" s="27">
        <v>42725</v>
      </c>
      <c r="G76" s="74" t="s">
        <v>1022</v>
      </c>
      <c r="H76" s="60">
        <v>14.6</v>
      </c>
    </row>
    <row r="77" spans="1:8" s="28" customFormat="1" ht="30">
      <c r="A77" s="26" t="s">
        <v>10</v>
      </c>
      <c r="B77" s="26" t="s">
        <v>202</v>
      </c>
      <c r="C77" s="26" t="s">
        <v>230</v>
      </c>
      <c r="D77" s="27" t="s">
        <v>1020</v>
      </c>
      <c r="E77" s="27">
        <v>42719</v>
      </c>
      <c r="F77" s="27">
        <v>42725</v>
      </c>
      <c r="G77" s="74" t="s">
        <v>1023</v>
      </c>
      <c r="H77" s="60">
        <v>20.75</v>
      </c>
    </row>
    <row r="78" spans="1:8" s="28" customFormat="1">
      <c r="A78" s="26"/>
      <c r="B78" s="26"/>
      <c r="C78" s="26"/>
      <c r="D78" s="27"/>
      <c r="E78" s="27"/>
      <c r="F78" s="27"/>
      <c r="G78" s="26"/>
      <c r="H78" s="60"/>
    </row>
    <row r="79" spans="1:8" s="28" customFormat="1" ht="30">
      <c r="A79" s="26" t="s">
        <v>211</v>
      </c>
      <c r="B79" s="26" t="s">
        <v>202</v>
      </c>
      <c r="C79" s="26" t="s">
        <v>230</v>
      </c>
      <c r="D79" s="27" t="s">
        <v>1025</v>
      </c>
      <c r="E79" s="27">
        <v>42682</v>
      </c>
      <c r="F79" s="27">
        <v>42691</v>
      </c>
      <c r="G79" s="74" t="s">
        <v>1026</v>
      </c>
      <c r="H79" s="157">
        <v>12</v>
      </c>
    </row>
    <row r="80" spans="1:8" s="28" customFormat="1" ht="30">
      <c r="A80" s="26" t="s">
        <v>86</v>
      </c>
      <c r="B80" s="26" t="s">
        <v>202</v>
      </c>
      <c r="C80" s="26" t="s">
        <v>230</v>
      </c>
      <c r="D80" s="27" t="s">
        <v>1024</v>
      </c>
      <c r="E80" s="27">
        <v>42634</v>
      </c>
      <c r="F80" s="27">
        <v>42681</v>
      </c>
      <c r="G80" s="74" t="s">
        <v>1027</v>
      </c>
      <c r="H80" s="157">
        <v>22.35</v>
      </c>
    </row>
    <row r="81" spans="1:8" s="28" customFormat="1" ht="45">
      <c r="A81" s="26" t="s">
        <v>212</v>
      </c>
      <c r="B81" s="26" t="s">
        <v>202</v>
      </c>
      <c r="C81" s="26" t="s">
        <v>230</v>
      </c>
      <c r="D81" s="27" t="s">
        <v>1028</v>
      </c>
      <c r="E81" s="27">
        <v>42681</v>
      </c>
      <c r="F81" s="27">
        <v>42685</v>
      </c>
      <c r="G81" s="74" t="s">
        <v>1029</v>
      </c>
      <c r="H81" s="157">
        <v>20.7</v>
      </c>
    </row>
    <row r="82" spans="1:8" s="28" customFormat="1" ht="30">
      <c r="A82" s="26" t="s">
        <v>91</v>
      </c>
      <c r="B82" s="26" t="s">
        <v>202</v>
      </c>
      <c r="C82" s="26" t="s">
        <v>230</v>
      </c>
      <c r="D82" s="27" t="s">
        <v>1020</v>
      </c>
      <c r="E82" s="27">
        <v>42718</v>
      </c>
      <c r="F82" s="27">
        <v>42719</v>
      </c>
      <c r="G82" s="74" t="s">
        <v>1032</v>
      </c>
      <c r="H82" s="157">
        <v>28.2</v>
      </c>
    </row>
    <row r="83" spans="1:8" s="28" customFormat="1" ht="30">
      <c r="A83" s="26" t="s">
        <v>213</v>
      </c>
      <c r="B83" s="26" t="s">
        <v>202</v>
      </c>
      <c r="C83" s="26" t="s">
        <v>230</v>
      </c>
      <c r="D83" s="27" t="s">
        <v>1020</v>
      </c>
      <c r="E83" s="27">
        <v>42718</v>
      </c>
      <c r="F83" s="27">
        <v>42719</v>
      </c>
      <c r="G83" s="74" t="s">
        <v>1030</v>
      </c>
      <c r="H83" s="157">
        <v>21.95</v>
      </c>
    </row>
    <row r="84" spans="1:8" s="28" customFormat="1" ht="30">
      <c r="A84" s="26" t="s">
        <v>214</v>
      </c>
      <c r="B84" s="26" t="s">
        <v>202</v>
      </c>
      <c r="C84" s="26" t="s">
        <v>230</v>
      </c>
      <c r="D84" s="27" t="s">
        <v>1020</v>
      </c>
      <c r="E84" s="27">
        <v>42718</v>
      </c>
      <c r="F84" s="27">
        <v>42719</v>
      </c>
      <c r="G84" s="74" t="s">
        <v>1031</v>
      </c>
      <c r="H84" s="157">
        <v>18.7</v>
      </c>
    </row>
    <row r="85" spans="1:8" s="28" customFormat="1">
      <c r="A85" s="26"/>
      <c r="B85" s="26"/>
      <c r="C85" s="26"/>
      <c r="D85" s="27"/>
      <c r="E85" s="27"/>
      <c r="F85" s="27"/>
      <c r="G85" s="26"/>
      <c r="H85" s="60"/>
    </row>
    <row r="86" spans="1:8" s="28" customFormat="1" ht="30">
      <c r="A86" s="26" t="s">
        <v>215</v>
      </c>
      <c r="B86" s="26" t="s">
        <v>202</v>
      </c>
      <c r="C86" s="26" t="s">
        <v>230</v>
      </c>
      <c r="D86" s="27" t="s">
        <v>1033</v>
      </c>
      <c r="E86" s="27">
        <v>42613</v>
      </c>
      <c r="F86" s="27">
        <v>42681</v>
      </c>
      <c r="G86" s="74" t="s">
        <v>1034</v>
      </c>
      <c r="H86" s="60">
        <v>55.55</v>
      </c>
    </row>
    <row r="87" spans="1:8" s="28" customFormat="1" ht="30">
      <c r="A87" s="26" t="s">
        <v>216</v>
      </c>
      <c r="B87" s="26" t="s">
        <v>202</v>
      </c>
      <c r="C87" s="26" t="s">
        <v>230</v>
      </c>
      <c r="D87" s="27" t="s">
        <v>1035</v>
      </c>
      <c r="E87" s="27">
        <v>42643</v>
      </c>
      <c r="F87" s="27">
        <v>42681</v>
      </c>
      <c r="G87" s="74" t="s">
        <v>1036</v>
      </c>
      <c r="H87" s="60">
        <v>31.68</v>
      </c>
    </row>
    <row r="88" spans="1:8" s="28" customFormat="1">
      <c r="A88" s="26"/>
      <c r="B88" s="26"/>
      <c r="C88" s="26"/>
      <c r="D88" s="27"/>
      <c r="E88" s="27"/>
      <c r="F88" s="27"/>
      <c r="G88" s="26"/>
      <c r="H88" s="60"/>
    </row>
    <row r="89" spans="1:8" s="28" customFormat="1" ht="30">
      <c r="A89" s="26" t="s">
        <v>217</v>
      </c>
      <c r="B89" s="26" t="s">
        <v>202</v>
      </c>
      <c r="C89" s="26" t="s">
        <v>230</v>
      </c>
      <c r="D89" s="27" t="s">
        <v>1037</v>
      </c>
      <c r="E89" s="27">
        <v>42552</v>
      </c>
      <c r="F89" s="27">
        <v>42660</v>
      </c>
      <c r="G89" s="74" t="s">
        <v>1038</v>
      </c>
      <c r="H89" s="60">
        <v>20.02</v>
      </c>
    </row>
    <row r="90" spans="1:8" s="28" customFormat="1" ht="30">
      <c r="A90" s="26" t="s">
        <v>218</v>
      </c>
      <c r="B90" s="26" t="s">
        <v>202</v>
      </c>
      <c r="C90" s="26" t="s">
        <v>230</v>
      </c>
      <c r="D90" s="27" t="s">
        <v>1035</v>
      </c>
      <c r="E90" s="27">
        <v>42643</v>
      </c>
      <c r="F90" s="27">
        <v>42681</v>
      </c>
      <c r="G90" s="74" t="s">
        <v>1039</v>
      </c>
      <c r="H90" s="60">
        <v>23.1</v>
      </c>
    </row>
    <row r="91" spans="1:8" s="28" customFormat="1" ht="30">
      <c r="A91" s="26" t="s">
        <v>219</v>
      </c>
      <c r="B91" s="26" t="s">
        <v>202</v>
      </c>
      <c r="C91" s="26" t="s">
        <v>230</v>
      </c>
      <c r="D91" s="27" t="s">
        <v>1040</v>
      </c>
      <c r="E91" s="27">
        <v>42674</v>
      </c>
      <c r="F91" s="27">
        <v>42685</v>
      </c>
      <c r="G91" s="74" t="s">
        <v>1041</v>
      </c>
      <c r="H91" s="60">
        <v>8.0299999999999994</v>
      </c>
    </row>
    <row r="92" spans="1:8" s="28" customFormat="1" ht="30">
      <c r="A92" s="26" t="s">
        <v>220</v>
      </c>
      <c r="B92" s="26" t="s">
        <v>202</v>
      </c>
      <c r="C92" s="26" t="s">
        <v>230</v>
      </c>
      <c r="D92" s="27" t="s">
        <v>1040</v>
      </c>
      <c r="E92" s="27">
        <v>42674</v>
      </c>
      <c r="F92" s="27">
        <v>42685</v>
      </c>
      <c r="G92" s="74" t="s">
        <v>1042</v>
      </c>
      <c r="H92" s="60">
        <v>7.48</v>
      </c>
    </row>
    <row r="93" spans="1:8" s="28" customFormat="1" ht="30">
      <c r="A93" s="26" t="s">
        <v>221</v>
      </c>
      <c r="B93" s="26" t="s">
        <v>202</v>
      </c>
      <c r="C93" s="26" t="s">
        <v>230</v>
      </c>
      <c r="D93" s="27" t="s">
        <v>1043</v>
      </c>
      <c r="E93" s="27">
        <v>42735</v>
      </c>
      <c r="F93" s="27">
        <v>42748</v>
      </c>
      <c r="G93" s="74" t="s">
        <v>1044</v>
      </c>
      <c r="H93" s="60">
        <v>22.33</v>
      </c>
    </row>
    <row r="94" spans="1:8" s="28" customFormat="1">
      <c r="A94" s="26"/>
      <c r="B94" s="26"/>
      <c r="C94" s="26"/>
      <c r="D94" s="27"/>
      <c r="E94" s="27"/>
      <c r="F94" s="27"/>
      <c r="G94" s="26"/>
      <c r="H94" s="60"/>
    </row>
    <row r="95" spans="1:8" s="28" customFormat="1" ht="30">
      <c r="A95" s="26" t="s">
        <v>223</v>
      </c>
      <c r="B95" s="26" t="s">
        <v>202</v>
      </c>
      <c r="C95" s="26" t="s">
        <v>230</v>
      </c>
      <c r="D95" s="27" t="s">
        <v>1020</v>
      </c>
      <c r="E95" s="27">
        <v>42726</v>
      </c>
      <c r="F95" s="27">
        <v>42727</v>
      </c>
      <c r="G95" s="74" t="s">
        <v>1045</v>
      </c>
      <c r="H95" s="60">
        <v>20.5</v>
      </c>
    </row>
    <row r="96" spans="1:8" s="28" customFormat="1" ht="30">
      <c r="A96" s="26" t="s">
        <v>225</v>
      </c>
      <c r="B96" s="26" t="s">
        <v>202</v>
      </c>
      <c r="C96" s="26" t="s">
        <v>230</v>
      </c>
      <c r="D96" s="27" t="s">
        <v>861</v>
      </c>
      <c r="E96" s="27">
        <v>42735</v>
      </c>
      <c r="F96" s="27">
        <v>42761</v>
      </c>
      <c r="G96" s="74" t="s">
        <v>1046</v>
      </c>
      <c r="H96" s="60">
        <v>21</v>
      </c>
    </row>
    <row r="97" spans="1:12" s="28" customFormat="1">
      <c r="A97" s="26"/>
      <c r="B97" s="26"/>
      <c r="C97" s="26"/>
      <c r="D97" s="27"/>
      <c r="E97" s="27"/>
      <c r="F97" s="27"/>
      <c r="G97" s="26"/>
      <c r="H97" s="60"/>
    </row>
    <row r="98" spans="1:12" s="28" customFormat="1" ht="30">
      <c r="A98" s="26" t="s">
        <v>226</v>
      </c>
      <c r="B98" s="26" t="s">
        <v>202</v>
      </c>
      <c r="C98" s="26" t="s">
        <v>230</v>
      </c>
      <c r="D98" s="27" t="s">
        <v>1020</v>
      </c>
      <c r="E98" s="27">
        <v>42718</v>
      </c>
      <c r="F98" s="27">
        <v>42718</v>
      </c>
      <c r="G98" s="74" t="s">
        <v>1047</v>
      </c>
      <c r="H98" s="60">
        <v>18.059999999999999</v>
      </c>
    </row>
    <row r="99" spans="1:12" s="28" customFormat="1">
      <c r="A99" s="26"/>
      <c r="B99" s="26"/>
      <c r="C99" s="26"/>
      <c r="D99" s="27"/>
      <c r="E99" s="27"/>
      <c r="F99" s="27"/>
      <c r="G99" s="26"/>
      <c r="H99" s="60"/>
    </row>
    <row r="100" spans="1:12" s="28" customFormat="1" ht="30">
      <c r="A100" s="26" t="s">
        <v>398</v>
      </c>
      <c r="B100" s="26" t="s">
        <v>202</v>
      </c>
      <c r="C100" s="26" t="s">
        <v>230</v>
      </c>
      <c r="D100" s="27" t="s">
        <v>1020</v>
      </c>
      <c r="E100" s="27">
        <v>42718</v>
      </c>
      <c r="F100" s="27">
        <v>42719</v>
      </c>
      <c r="G100" s="74" t="s">
        <v>1048</v>
      </c>
      <c r="H100" s="60">
        <v>15.4</v>
      </c>
    </row>
    <row r="101" spans="1:12" s="28" customFormat="1">
      <c r="A101" s="26"/>
      <c r="B101" s="26"/>
      <c r="C101" s="26"/>
      <c r="D101" s="27"/>
      <c r="E101" s="27"/>
      <c r="F101" s="27"/>
      <c r="G101" s="26"/>
      <c r="H101" s="60"/>
    </row>
    <row r="102" spans="1:12" s="28" customFormat="1" ht="30">
      <c r="A102" s="26" t="s">
        <v>227</v>
      </c>
      <c r="B102" s="26" t="s">
        <v>202</v>
      </c>
      <c r="C102" s="26" t="s">
        <v>230</v>
      </c>
      <c r="D102" s="27" t="s">
        <v>1024</v>
      </c>
      <c r="E102" s="27">
        <v>42639</v>
      </c>
      <c r="F102" s="27">
        <v>42660</v>
      </c>
      <c r="G102" s="74" t="s">
        <v>1049</v>
      </c>
      <c r="H102" s="60">
        <v>30</v>
      </c>
    </row>
    <row r="103" spans="1:12" s="28" customFormat="1">
      <c r="A103" s="258" t="s">
        <v>154</v>
      </c>
      <c r="B103" s="259"/>
      <c r="C103" s="259"/>
      <c r="D103" s="259"/>
      <c r="E103" s="259"/>
      <c r="F103" s="259"/>
      <c r="G103" s="260"/>
      <c r="H103" s="67">
        <f>SUM(H75:H102)</f>
        <v>461.45999999999992</v>
      </c>
    </row>
    <row r="104" spans="1:12" s="28" customFormat="1">
      <c r="A104" s="26"/>
      <c r="B104" s="26"/>
      <c r="C104" s="26"/>
      <c r="D104" s="27"/>
      <c r="E104" s="27"/>
      <c r="F104" s="27"/>
      <c r="G104" s="26"/>
      <c r="H104" s="60"/>
    </row>
    <row r="105" spans="1:12" s="28" customFormat="1">
      <c r="A105" s="26"/>
      <c r="B105" s="26"/>
      <c r="C105" s="26"/>
      <c r="D105" s="27"/>
      <c r="E105" s="26"/>
      <c r="F105" s="27"/>
      <c r="G105" s="26"/>
      <c r="H105" s="60"/>
    </row>
    <row r="106" spans="1:12" s="28" customFormat="1">
      <c r="A106" s="26"/>
      <c r="B106" s="26"/>
      <c r="C106" s="26"/>
      <c r="D106" s="27"/>
      <c r="E106" s="26"/>
      <c r="F106" s="27"/>
      <c r="G106" s="26"/>
      <c r="H106" s="60"/>
    </row>
    <row r="107" spans="1:12" s="28" customFormat="1">
      <c r="A107" s="26"/>
      <c r="B107" s="26"/>
      <c r="C107" s="26"/>
      <c r="D107" s="27"/>
      <c r="E107" s="27"/>
      <c r="F107" s="27"/>
      <c r="G107" s="26"/>
      <c r="H107" s="60"/>
    </row>
    <row r="108" spans="1:12" s="28" customFormat="1">
      <c r="A108" s="26"/>
      <c r="B108" s="26"/>
      <c r="C108" s="26"/>
      <c r="D108" s="27"/>
      <c r="E108" s="26"/>
      <c r="F108" s="27"/>
      <c r="G108" s="26"/>
      <c r="H108" s="60"/>
    </row>
    <row r="109" spans="1:12" s="28" customFormat="1">
      <c r="A109" s="258" t="s">
        <v>155</v>
      </c>
      <c r="B109" s="259"/>
      <c r="C109" s="259"/>
      <c r="D109" s="259"/>
      <c r="E109" s="259"/>
      <c r="F109" s="259"/>
      <c r="G109" s="260"/>
      <c r="H109" s="143">
        <f>SUM(H104:H108)</f>
        <v>0</v>
      </c>
      <c r="J109" s="17"/>
      <c r="K109" s="17"/>
      <c r="L109" s="17"/>
    </row>
    <row r="110" spans="1:12" s="28" customFormat="1">
      <c r="A110" s="26"/>
      <c r="B110" s="26"/>
      <c r="C110" s="26"/>
      <c r="D110" s="27"/>
      <c r="E110" s="26"/>
      <c r="F110" s="27"/>
      <c r="G110" s="26"/>
      <c r="H110" s="60"/>
      <c r="J110" s="17"/>
      <c r="K110" s="17"/>
      <c r="L110" s="17"/>
    </row>
    <row r="111" spans="1:12" s="28" customFormat="1">
      <c r="A111" s="26"/>
      <c r="B111" s="26"/>
      <c r="C111" s="26"/>
      <c r="D111" s="27"/>
      <c r="E111" s="26"/>
      <c r="F111" s="27"/>
      <c r="G111" s="26"/>
      <c r="H111" s="60"/>
      <c r="J111" s="17"/>
      <c r="K111" s="17"/>
      <c r="L111" s="17"/>
    </row>
    <row r="112" spans="1:12" s="28" customFormat="1">
      <c r="A112" s="26"/>
      <c r="B112" s="26"/>
      <c r="C112" s="26"/>
      <c r="D112" s="27"/>
      <c r="E112" s="26"/>
      <c r="F112" s="27"/>
      <c r="G112" s="26"/>
      <c r="H112" s="60"/>
      <c r="J112" s="17"/>
      <c r="K112" s="17"/>
      <c r="L112" s="17"/>
    </row>
    <row r="113" spans="1:12" s="28" customFormat="1">
      <c r="A113" s="26"/>
      <c r="B113" s="26"/>
      <c r="C113" s="26"/>
      <c r="D113" s="27"/>
      <c r="E113" s="26"/>
      <c r="F113" s="27"/>
      <c r="G113" s="26"/>
      <c r="H113" s="60"/>
      <c r="J113" s="17"/>
      <c r="K113" s="17"/>
      <c r="L113" s="17"/>
    </row>
    <row r="114" spans="1:12" s="28" customFormat="1">
      <c r="A114" s="26"/>
      <c r="B114" s="26"/>
      <c r="C114" s="26"/>
      <c r="D114" s="27"/>
      <c r="E114" s="26"/>
      <c r="F114" s="27"/>
      <c r="G114" s="26"/>
      <c r="H114" s="60"/>
      <c r="J114" s="17"/>
      <c r="K114" s="17"/>
      <c r="L114" s="17"/>
    </row>
    <row r="115" spans="1:12" s="28" customFormat="1">
      <c r="A115" s="258" t="s">
        <v>156</v>
      </c>
      <c r="B115" s="259"/>
      <c r="C115" s="259"/>
      <c r="D115" s="259"/>
      <c r="E115" s="259"/>
      <c r="F115" s="259"/>
      <c r="G115" s="260"/>
      <c r="H115" s="143">
        <f>SUM(H110:H114)</f>
        <v>0</v>
      </c>
      <c r="J115" s="17"/>
      <c r="K115" s="17"/>
      <c r="L115" s="17"/>
    </row>
    <row r="116" spans="1:12" s="28" customFormat="1">
      <c r="A116" s="26"/>
      <c r="B116" s="26"/>
      <c r="C116" s="26"/>
      <c r="D116" s="27"/>
      <c r="E116" s="26"/>
      <c r="F116" s="27"/>
      <c r="G116" s="26"/>
      <c r="H116" s="60"/>
      <c r="J116" s="17"/>
      <c r="K116" s="17"/>
      <c r="L116" s="17"/>
    </row>
    <row r="117" spans="1:12">
      <c r="A117" s="26"/>
      <c r="B117" s="26"/>
      <c r="C117" s="26"/>
      <c r="D117" s="27"/>
      <c r="E117" s="26"/>
      <c r="F117" s="27"/>
      <c r="G117" s="26"/>
      <c r="H117" s="60"/>
    </row>
    <row r="118" spans="1:12">
      <c r="A118" s="26"/>
      <c r="B118" s="26"/>
      <c r="C118" s="26"/>
      <c r="D118" s="27"/>
      <c r="E118" s="26"/>
      <c r="F118" s="27"/>
      <c r="G118" s="26"/>
      <c r="H118" s="60"/>
    </row>
    <row r="119" spans="1:12">
      <c r="A119" s="26"/>
      <c r="B119" s="26"/>
      <c r="C119" s="26"/>
      <c r="D119" s="27"/>
      <c r="E119" s="26"/>
      <c r="F119" s="27"/>
      <c r="G119" s="26"/>
      <c r="H119" s="60"/>
    </row>
    <row r="120" spans="1:12">
      <c r="A120" s="26"/>
      <c r="B120" s="26"/>
      <c r="C120" s="26"/>
      <c r="D120" s="27"/>
      <c r="E120" s="26"/>
      <c r="F120" s="27"/>
      <c r="G120" s="26"/>
      <c r="H120" s="60"/>
    </row>
    <row r="121" spans="1:12">
      <c r="A121" s="26"/>
      <c r="B121" s="26"/>
      <c r="C121" s="26"/>
      <c r="D121" s="27"/>
      <c r="E121" s="27"/>
      <c r="F121" s="27"/>
      <c r="G121" s="26"/>
      <c r="H121" s="60"/>
    </row>
    <row r="122" spans="1:12">
      <c r="A122" s="258" t="s">
        <v>157</v>
      </c>
      <c r="B122" s="259"/>
      <c r="C122" s="259"/>
      <c r="D122" s="259"/>
      <c r="E122" s="259"/>
      <c r="F122" s="259"/>
      <c r="G122" s="260"/>
      <c r="H122" s="67">
        <f>SUM(H116:H121)</f>
        <v>0</v>
      </c>
    </row>
    <row r="123" spans="1:12">
      <c r="A123" s="251" t="s">
        <v>170</v>
      </c>
      <c r="B123" s="251"/>
      <c r="C123" s="252"/>
      <c r="D123" s="15"/>
      <c r="E123" s="15"/>
      <c r="F123" s="15"/>
      <c r="G123" s="15"/>
      <c r="H123" s="67">
        <f>SUM(H44,H74,H103,H109,H115,H122)</f>
        <v>3183.42</v>
      </c>
    </row>
  </sheetData>
  <sheetProtection formatCells="0" formatColumns="0" insertColumns="0" insertRows="0" deleteColumns="0" deleteRows="0" selectLockedCells="1"/>
  <mergeCells count="11">
    <mergeCell ref="A122:G122"/>
    <mergeCell ref="A123:C123"/>
    <mergeCell ref="H3:H5"/>
    <mergeCell ref="A4:A5"/>
    <mergeCell ref="B3:G3"/>
    <mergeCell ref="B4:G4"/>
    <mergeCell ref="A44:G44"/>
    <mergeCell ref="A74:G74"/>
    <mergeCell ref="A103:G103"/>
    <mergeCell ref="A109:G109"/>
    <mergeCell ref="A115:G115"/>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45:F73 F116:F121 F6:F43 F104:F108 F110:F114 F75:F102">
      <formula1>E6</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L528"/>
  <sheetViews>
    <sheetView topLeftCell="A316" workbookViewId="0">
      <selection activeCell="E330" sqref="E330"/>
    </sheetView>
  </sheetViews>
  <sheetFormatPr baseColWidth="10" defaultColWidth="9.1640625" defaultRowHeight="15" x14ac:dyDescent="0"/>
  <cols>
    <col min="1" max="1" width="9.1640625" style="17"/>
    <col min="2" max="2" width="18.33203125" style="17" customWidth="1"/>
    <col min="3" max="3" width="15.83203125" style="17" customWidth="1"/>
    <col min="4" max="4" width="16.6640625" style="13" customWidth="1"/>
    <col min="5" max="6" width="15.6640625" style="13" customWidth="1"/>
    <col min="7" max="7" width="50.83203125" style="17" customWidth="1"/>
    <col min="8" max="8" width="14.6640625" style="17" customWidth="1"/>
    <col min="9" max="11" width="9.1640625" style="17"/>
    <col min="12" max="12" width="65.6640625" style="17" customWidth="1"/>
    <col min="13" max="16384" width="9.1640625" style="17"/>
  </cols>
  <sheetData>
    <row r="1" spans="1:12">
      <c r="A1" s="3" t="s">
        <v>13</v>
      </c>
      <c r="B1" s="3"/>
    </row>
    <row r="3" spans="1:12">
      <c r="A3" s="15"/>
      <c r="B3" s="253" t="s">
        <v>12</v>
      </c>
      <c r="C3" s="253"/>
      <c r="D3" s="253"/>
      <c r="E3" s="253"/>
      <c r="F3" s="253"/>
      <c r="G3" s="253"/>
      <c r="H3" s="261" t="s">
        <v>19</v>
      </c>
    </row>
    <row r="4" spans="1:12">
      <c r="A4" s="246" t="s">
        <v>2</v>
      </c>
      <c r="B4" s="255" t="s">
        <v>83</v>
      </c>
      <c r="C4" s="256"/>
      <c r="D4" s="256"/>
      <c r="E4" s="256"/>
      <c r="F4" s="256"/>
      <c r="G4" s="257"/>
      <c r="H4" s="261"/>
    </row>
    <row r="5" spans="1:12" ht="30">
      <c r="A5" s="247"/>
      <c r="B5" s="5" t="s">
        <v>53</v>
      </c>
      <c r="C5" s="5" t="s">
        <v>54</v>
      </c>
      <c r="D5" s="5" t="s">
        <v>55</v>
      </c>
      <c r="E5" s="5" t="s">
        <v>56</v>
      </c>
      <c r="F5" s="5" t="s">
        <v>65</v>
      </c>
      <c r="G5" s="5" t="s">
        <v>57</v>
      </c>
      <c r="H5" s="261"/>
      <c r="K5" s="153"/>
      <c r="L5" s="156"/>
    </row>
    <row r="6" spans="1:12" s="28" customFormat="1">
      <c r="A6" s="26" t="s">
        <v>41</v>
      </c>
      <c r="B6" s="26" t="s">
        <v>202</v>
      </c>
      <c r="C6" s="26" t="s">
        <v>203</v>
      </c>
      <c r="D6" s="27" t="s">
        <v>296</v>
      </c>
      <c r="E6" s="27">
        <v>42216</v>
      </c>
      <c r="F6" s="27">
        <v>42235</v>
      </c>
      <c r="G6" s="26" t="s">
        <v>295</v>
      </c>
      <c r="H6" s="157">
        <v>187.21</v>
      </c>
      <c r="K6" s="153"/>
      <c r="L6" s="156"/>
    </row>
    <row r="7" spans="1:12" s="28" customFormat="1">
      <c r="A7" s="26" t="s">
        <v>41</v>
      </c>
      <c r="B7" s="26" t="s">
        <v>202</v>
      </c>
      <c r="C7" s="26" t="s">
        <v>203</v>
      </c>
      <c r="D7" s="27" t="s">
        <v>296</v>
      </c>
      <c r="E7" s="27">
        <v>42216</v>
      </c>
      <c r="F7" s="171">
        <v>42257</v>
      </c>
      <c r="G7" s="26" t="s">
        <v>465</v>
      </c>
      <c r="H7" s="157">
        <v>55.53</v>
      </c>
      <c r="I7" s="161"/>
      <c r="K7" s="153"/>
      <c r="L7" s="156"/>
    </row>
    <row r="8" spans="1:12" s="28" customFormat="1">
      <c r="A8" s="26" t="s">
        <v>41</v>
      </c>
      <c r="B8" s="26" t="s">
        <v>202</v>
      </c>
      <c r="C8" s="26" t="s">
        <v>203</v>
      </c>
      <c r="D8" s="27" t="s">
        <v>296</v>
      </c>
      <c r="E8" s="27">
        <v>42216</v>
      </c>
      <c r="F8" s="171">
        <v>42257</v>
      </c>
      <c r="G8" s="26" t="s">
        <v>466</v>
      </c>
      <c r="H8" s="157">
        <v>80.099999999999994</v>
      </c>
      <c r="K8" s="153"/>
      <c r="L8" s="156"/>
    </row>
    <row r="9" spans="1:12" s="28" customFormat="1">
      <c r="A9" s="26" t="s">
        <v>41</v>
      </c>
      <c r="B9" s="26" t="s">
        <v>202</v>
      </c>
      <c r="C9" s="26" t="s">
        <v>203</v>
      </c>
      <c r="D9" s="27" t="s">
        <v>296</v>
      </c>
      <c r="E9" s="27">
        <v>42216</v>
      </c>
      <c r="F9" s="171">
        <v>42257</v>
      </c>
      <c r="G9" s="26" t="s">
        <v>467</v>
      </c>
      <c r="H9" s="157">
        <v>1.94</v>
      </c>
      <c r="K9" s="153"/>
      <c r="L9" s="156"/>
    </row>
    <row r="10" spans="1:12" s="28" customFormat="1">
      <c r="A10" s="26" t="s">
        <v>8</v>
      </c>
      <c r="B10" s="26" t="s">
        <v>202</v>
      </c>
      <c r="C10" s="26" t="s">
        <v>203</v>
      </c>
      <c r="D10" s="27" t="s">
        <v>297</v>
      </c>
      <c r="E10" s="27">
        <v>42247</v>
      </c>
      <c r="F10" s="171">
        <v>42270</v>
      </c>
      <c r="G10" s="26" t="s">
        <v>298</v>
      </c>
      <c r="H10" s="157">
        <v>196.07</v>
      </c>
      <c r="K10" s="153"/>
      <c r="L10" s="156"/>
    </row>
    <row r="11" spans="1:12" s="28" customFormat="1">
      <c r="A11" s="26" t="s">
        <v>8</v>
      </c>
      <c r="B11" s="26" t="s">
        <v>202</v>
      </c>
      <c r="C11" s="26" t="s">
        <v>203</v>
      </c>
      <c r="D11" s="27" t="s">
        <v>297</v>
      </c>
      <c r="E11" s="27">
        <v>42247</v>
      </c>
      <c r="F11" s="171">
        <v>42289</v>
      </c>
      <c r="G11" s="26" t="s">
        <v>468</v>
      </c>
      <c r="H11" s="157">
        <v>58.18</v>
      </c>
      <c r="I11" s="161"/>
      <c r="K11" s="153"/>
      <c r="L11" s="156"/>
    </row>
    <row r="12" spans="1:12" s="28" customFormat="1">
      <c r="A12" s="26" t="s">
        <v>8</v>
      </c>
      <c r="B12" s="26" t="s">
        <v>202</v>
      </c>
      <c r="C12" s="26" t="s">
        <v>203</v>
      </c>
      <c r="D12" s="27" t="s">
        <v>297</v>
      </c>
      <c r="E12" s="27">
        <v>42247</v>
      </c>
      <c r="F12" s="171">
        <v>42289</v>
      </c>
      <c r="G12" s="26" t="s">
        <v>470</v>
      </c>
      <c r="H12" s="157">
        <v>83.9</v>
      </c>
      <c r="K12" s="153"/>
      <c r="L12" s="156"/>
    </row>
    <row r="13" spans="1:12" s="28" customFormat="1">
      <c r="A13" s="26" t="s">
        <v>8</v>
      </c>
      <c r="B13" s="26" t="s">
        <v>202</v>
      </c>
      <c r="C13" s="26" t="s">
        <v>203</v>
      </c>
      <c r="D13" s="27" t="s">
        <v>297</v>
      </c>
      <c r="E13" s="27">
        <v>42247</v>
      </c>
      <c r="F13" s="171">
        <v>42289</v>
      </c>
      <c r="G13" s="26" t="s">
        <v>469</v>
      </c>
      <c r="H13" s="157">
        <v>2.0299999999999998</v>
      </c>
      <c r="K13" s="153"/>
      <c r="L13" s="156"/>
    </row>
    <row r="14" spans="1:12" s="28" customFormat="1">
      <c r="A14" s="26" t="s">
        <v>10</v>
      </c>
      <c r="B14" s="26" t="s">
        <v>202</v>
      </c>
      <c r="C14" s="26" t="s">
        <v>203</v>
      </c>
      <c r="D14" s="27" t="s">
        <v>299</v>
      </c>
      <c r="E14" s="27">
        <v>42277</v>
      </c>
      <c r="F14" s="171">
        <v>42311</v>
      </c>
      <c r="G14" s="169" t="s">
        <v>300</v>
      </c>
      <c r="H14" s="157">
        <v>158.26</v>
      </c>
      <c r="K14" s="153"/>
      <c r="L14" s="156"/>
    </row>
    <row r="15" spans="1:12" s="28" customFormat="1">
      <c r="A15" s="26" t="s">
        <v>10</v>
      </c>
      <c r="B15" s="26" t="s">
        <v>202</v>
      </c>
      <c r="C15" s="26" t="s">
        <v>203</v>
      </c>
      <c r="D15" s="27" t="s">
        <v>299</v>
      </c>
      <c r="E15" s="27">
        <v>42277</v>
      </c>
      <c r="F15" s="171">
        <v>42348</v>
      </c>
      <c r="G15" s="169" t="s">
        <v>471</v>
      </c>
      <c r="H15" s="157">
        <v>46.95</v>
      </c>
      <c r="I15" s="161"/>
      <c r="K15" s="153"/>
      <c r="L15" s="156"/>
    </row>
    <row r="16" spans="1:12" s="28" customFormat="1">
      <c r="A16" s="26" t="s">
        <v>10</v>
      </c>
      <c r="B16" s="26" t="s">
        <v>202</v>
      </c>
      <c r="C16" s="26" t="s">
        <v>203</v>
      </c>
      <c r="D16" s="27" t="s">
        <v>299</v>
      </c>
      <c r="E16" s="27">
        <v>42277</v>
      </c>
      <c r="F16" s="171">
        <v>42348</v>
      </c>
      <c r="G16" s="169" t="s">
        <v>472</v>
      </c>
      <c r="H16" s="157">
        <v>67.72</v>
      </c>
      <c r="K16" s="153"/>
      <c r="L16" s="156"/>
    </row>
    <row r="17" spans="1:12" s="28" customFormat="1">
      <c r="A17" s="26" t="s">
        <v>10</v>
      </c>
      <c r="B17" s="26" t="s">
        <v>202</v>
      </c>
      <c r="C17" s="26" t="s">
        <v>203</v>
      </c>
      <c r="D17" s="27" t="s">
        <v>299</v>
      </c>
      <c r="E17" s="27">
        <v>42277</v>
      </c>
      <c r="F17" s="171">
        <v>42348</v>
      </c>
      <c r="G17" s="169" t="s">
        <v>473</v>
      </c>
      <c r="H17" s="157">
        <v>1.64</v>
      </c>
      <c r="K17" s="153"/>
      <c r="L17" s="156"/>
    </row>
    <row r="18" spans="1:12" s="28" customFormat="1">
      <c r="A18" s="26" t="s">
        <v>211</v>
      </c>
      <c r="B18" s="26" t="s">
        <v>202</v>
      </c>
      <c r="C18" s="26" t="s">
        <v>203</v>
      </c>
      <c r="D18" s="27" t="s">
        <v>301</v>
      </c>
      <c r="E18" s="27">
        <v>42308</v>
      </c>
      <c r="F18" s="171">
        <v>42328</v>
      </c>
      <c r="G18" s="26" t="s">
        <v>302</v>
      </c>
      <c r="H18" s="157">
        <v>240.31</v>
      </c>
      <c r="K18" s="153"/>
      <c r="L18" s="156"/>
    </row>
    <row r="19" spans="1:12" s="28" customFormat="1">
      <c r="A19" s="26" t="s">
        <v>211</v>
      </c>
      <c r="B19" s="26" t="s">
        <v>202</v>
      </c>
      <c r="C19" s="26" t="s">
        <v>203</v>
      </c>
      <c r="D19" s="27" t="s">
        <v>301</v>
      </c>
      <c r="E19" s="27">
        <v>42308</v>
      </c>
      <c r="F19" s="171">
        <v>42348</v>
      </c>
      <c r="G19" s="169" t="s">
        <v>474</v>
      </c>
      <c r="H19" s="157">
        <v>71.3</v>
      </c>
      <c r="I19" s="161"/>
      <c r="K19" s="153"/>
      <c r="L19" s="156"/>
    </row>
    <row r="20" spans="1:12" s="28" customFormat="1">
      <c r="A20" s="26" t="s">
        <v>211</v>
      </c>
      <c r="B20" s="26" t="s">
        <v>202</v>
      </c>
      <c r="C20" s="26" t="s">
        <v>203</v>
      </c>
      <c r="D20" s="27" t="s">
        <v>301</v>
      </c>
      <c r="E20" s="27">
        <v>42308</v>
      </c>
      <c r="F20" s="171">
        <v>42348</v>
      </c>
      <c r="G20" s="169" t="s">
        <v>475</v>
      </c>
      <c r="H20" s="157">
        <v>102.83</v>
      </c>
      <c r="K20" s="153"/>
      <c r="L20" s="156"/>
    </row>
    <row r="21" spans="1:12" s="28" customFormat="1">
      <c r="A21" s="26" t="s">
        <v>211</v>
      </c>
      <c r="B21" s="26" t="s">
        <v>202</v>
      </c>
      <c r="C21" s="26" t="s">
        <v>203</v>
      </c>
      <c r="D21" s="27" t="s">
        <v>301</v>
      </c>
      <c r="E21" s="27">
        <v>42308</v>
      </c>
      <c r="F21" s="171">
        <v>42348</v>
      </c>
      <c r="G21" s="169" t="s">
        <v>476</v>
      </c>
      <c r="H21" s="157">
        <v>2.4900000000000002</v>
      </c>
      <c r="K21" s="153"/>
      <c r="L21" s="156"/>
    </row>
    <row r="22" spans="1:12" s="28" customFormat="1">
      <c r="A22" s="26" t="s">
        <v>86</v>
      </c>
      <c r="B22" s="26" t="s">
        <v>202</v>
      </c>
      <c r="C22" s="26" t="s">
        <v>203</v>
      </c>
      <c r="D22" s="27" t="s">
        <v>303</v>
      </c>
      <c r="E22" s="27">
        <v>42338</v>
      </c>
      <c r="F22" s="171">
        <v>42355</v>
      </c>
      <c r="G22" s="26" t="s">
        <v>416</v>
      </c>
      <c r="H22" s="157">
        <v>125.98</v>
      </c>
      <c r="K22" s="153"/>
      <c r="L22" s="156"/>
    </row>
    <row r="23" spans="1:12" s="28" customFormat="1">
      <c r="A23" s="26" t="s">
        <v>86</v>
      </c>
      <c r="B23" s="26" t="s">
        <v>202</v>
      </c>
      <c r="C23" s="26" t="s">
        <v>203</v>
      </c>
      <c r="D23" s="27" t="s">
        <v>303</v>
      </c>
      <c r="E23" s="27">
        <v>42338</v>
      </c>
      <c r="F23" s="171">
        <v>42380</v>
      </c>
      <c r="G23" s="169" t="s">
        <v>477</v>
      </c>
      <c r="H23" s="157">
        <v>37.380000000000003</v>
      </c>
      <c r="I23" s="161"/>
      <c r="K23" s="153"/>
      <c r="L23" s="156"/>
    </row>
    <row r="24" spans="1:12" s="28" customFormat="1">
      <c r="A24" s="26" t="s">
        <v>86</v>
      </c>
      <c r="B24" s="26" t="s">
        <v>202</v>
      </c>
      <c r="C24" s="26" t="s">
        <v>203</v>
      </c>
      <c r="D24" s="27" t="s">
        <v>303</v>
      </c>
      <c r="E24" s="27">
        <v>42338</v>
      </c>
      <c r="F24" s="171">
        <v>42380</v>
      </c>
      <c r="G24" s="169" t="s">
        <v>478</v>
      </c>
      <c r="H24" s="157">
        <v>53.91</v>
      </c>
      <c r="K24" s="153"/>
      <c r="L24" s="156"/>
    </row>
    <row r="25" spans="1:12" s="28" customFormat="1">
      <c r="A25" s="26" t="s">
        <v>86</v>
      </c>
      <c r="B25" s="26" t="s">
        <v>202</v>
      </c>
      <c r="C25" s="26" t="s">
        <v>203</v>
      </c>
      <c r="D25" s="27" t="s">
        <v>303</v>
      </c>
      <c r="E25" s="27">
        <v>42338</v>
      </c>
      <c r="F25" s="171">
        <v>42380</v>
      </c>
      <c r="G25" s="169" t="s">
        <v>479</v>
      </c>
      <c r="H25" s="157">
        <v>1.31</v>
      </c>
      <c r="K25" s="153"/>
      <c r="L25" s="156"/>
    </row>
    <row r="26" spans="1:12" s="28" customFormat="1">
      <c r="A26" s="26" t="s">
        <v>212</v>
      </c>
      <c r="B26" s="26" t="s">
        <v>202</v>
      </c>
      <c r="C26" s="26" t="s">
        <v>203</v>
      </c>
      <c r="D26" s="27" t="s">
        <v>294</v>
      </c>
      <c r="E26" s="27">
        <v>42369</v>
      </c>
      <c r="F26" s="171">
        <v>42382</v>
      </c>
      <c r="G26" s="26" t="s">
        <v>304</v>
      </c>
      <c r="H26" s="157">
        <v>75.89</v>
      </c>
      <c r="K26" s="153"/>
      <c r="L26" s="156"/>
    </row>
    <row r="27" spans="1:12" s="28" customFormat="1">
      <c r="A27" s="26" t="s">
        <v>212</v>
      </c>
      <c r="B27" s="26" t="s">
        <v>202</v>
      </c>
      <c r="C27" s="26" t="s">
        <v>203</v>
      </c>
      <c r="D27" s="27" t="s">
        <v>294</v>
      </c>
      <c r="E27" s="27">
        <v>42369</v>
      </c>
      <c r="F27" s="171">
        <v>42410</v>
      </c>
      <c r="G27" s="169" t="s">
        <v>480</v>
      </c>
      <c r="H27" s="157">
        <v>22.51</v>
      </c>
      <c r="I27" s="161"/>
      <c r="K27" s="153"/>
      <c r="L27" s="156"/>
    </row>
    <row r="28" spans="1:12" s="28" customFormat="1">
      <c r="A28" s="26" t="s">
        <v>212</v>
      </c>
      <c r="B28" s="26" t="s">
        <v>202</v>
      </c>
      <c r="C28" s="26" t="s">
        <v>203</v>
      </c>
      <c r="D28" s="27" t="s">
        <v>294</v>
      </c>
      <c r="E28" s="27">
        <v>42369</v>
      </c>
      <c r="F28" s="171">
        <v>42410</v>
      </c>
      <c r="G28" s="169" t="s">
        <v>481</v>
      </c>
      <c r="H28" s="157">
        <v>32.47</v>
      </c>
      <c r="K28" s="153"/>
      <c r="L28" s="156"/>
    </row>
    <row r="29" spans="1:12" s="28" customFormat="1">
      <c r="A29" s="26" t="s">
        <v>212</v>
      </c>
      <c r="B29" s="26" t="s">
        <v>202</v>
      </c>
      <c r="C29" s="26" t="s">
        <v>203</v>
      </c>
      <c r="D29" s="27" t="s">
        <v>294</v>
      </c>
      <c r="E29" s="27">
        <v>42369</v>
      </c>
      <c r="F29" s="171">
        <v>42410</v>
      </c>
      <c r="G29" s="169" t="s">
        <v>482</v>
      </c>
      <c r="H29" s="157">
        <v>0.79</v>
      </c>
      <c r="K29" s="153"/>
      <c r="L29" s="156"/>
    </row>
    <row r="30" spans="1:12" s="28" customFormat="1">
      <c r="A30" s="26" t="s">
        <v>91</v>
      </c>
      <c r="B30" s="26" t="s">
        <v>202</v>
      </c>
      <c r="C30" s="26" t="s">
        <v>203</v>
      </c>
      <c r="D30" s="27" t="s">
        <v>305</v>
      </c>
      <c r="E30" s="27">
        <v>42216</v>
      </c>
      <c r="F30" s="171">
        <v>42248</v>
      </c>
      <c r="G30" s="26" t="s">
        <v>306</v>
      </c>
      <c r="H30" s="157">
        <v>508.04</v>
      </c>
      <c r="K30" s="153"/>
      <c r="L30" s="156"/>
    </row>
    <row r="31" spans="1:12" s="28" customFormat="1">
      <c r="A31" s="26" t="s">
        <v>91</v>
      </c>
      <c r="B31" s="26" t="s">
        <v>202</v>
      </c>
      <c r="C31" s="26" t="s">
        <v>203</v>
      </c>
      <c r="D31" s="27" t="s">
        <v>305</v>
      </c>
      <c r="E31" s="27">
        <v>42216</v>
      </c>
      <c r="F31" s="171">
        <v>42289</v>
      </c>
      <c r="G31" s="26" t="s">
        <v>483</v>
      </c>
      <c r="H31" s="157">
        <v>157.63</v>
      </c>
      <c r="K31" s="153"/>
      <c r="L31" s="156"/>
    </row>
    <row r="32" spans="1:12" s="28" customFormat="1">
      <c r="A32" s="26" t="s">
        <v>91</v>
      </c>
      <c r="B32" s="26" t="s">
        <v>202</v>
      </c>
      <c r="C32" s="26" t="s">
        <v>203</v>
      </c>
      <c r="D32" s="27" t="s">
        <v>305</v>
      </c>
      <c r="E32" s="27">
        <v>42216</v>
      </c>
      <c r="F32" s="171">
        <v>42289</v>
      </c>
      <c r="G32" s="26" t="s">
        <v>484</v>
      </c>
      <c r="H32" s="157">
        <v>219.67</v>
      </c>
      <c r="K32" s="153"/>
      <c r="L32" s="156"/>
    </row>
    <row r="33" spans="1:12" s="28" customFormat="1">
      <c r="A33" s="26" t="s">
        <v>91</v>
      </c>
      <c r="B33" s="26" t="s">
        <v>202</v>
      </c>
      <c r="C33" s="26" t="s">
        <v>203</v>
      </c>
      <c r="D33" s="27" t="s">
        <v>305</v>
      </c>
      <c r="E33" s="27">
        <v>42216</v>
      </c>
      <c r="F33" s="171">
        <v>42289</v>
      </c>
      <c r="G33" s="26" t="s">
        <v>485</v>
      </c>
      <c r="H33" s="157">
        <v>5.33</v>
      </c>
      <c r="K33" s="153"/>
      <c r="L33" s="156"/>
    </row>
    <row r="34" spans="1:12" s="28" customFormat="1">
      <c r="A34" s="26" t="s">
        <v>213</v>
      </c>
      <c r="B34" s="26" t="s">
        <v>202</v>
      </c>
      <c r="C34" s="26" t="s">
        <v>203</v>
      </c>
      <c r="D34" s="27" t="s">
        <v>307</v>
      </c>
      <c r="E34" s="27">
        <v>42247</v>
      </c>
      <c r="F34" s="171">
        <v>42270</v>
      </c>
      <c r="G34" s="26" t="s">
        <v>308</v>
      </c>
      <c r="H34" s="157">
        <v>397.26</v>
      </c>
      <c r="K34" s="153"/>
      <c r="L34" s="156"/>
    </row>
    <row r="35" spans="1:12" s="28" customFormat="1">
      <c r="A35" s="26" t="s">
        <v>213</v>
      </c>
      <c r="B35" s="26" t="s">
        <v>202</v>
      </c>
      <c r="C35" s="26" t="s">
        <v>203</v>
      </c>
      <c r="D35" s="27" t="s">
        <v>307</v>
      </c>
      <c r="E35" s="27">
        <v>42247</v>
      </c>
      <c r="F35" s="171">
        <v>42289</v>
      </c>
      <c r="G35" s="26" t="s">
        <v>486</v>
      </c>
      <c r="H35" s="157">
        <v>123.26</v>
      </c>
      <c r="K35" s="153"/>
      <c r="L35" s="156"/>
    </row>
    <row r="36" spans="1:12" s="28" customFormat="1">
      <c r="A36" s="26" t="s">
        <v>213</v>
      </c>
      <c r="B36" s="26" t="s">
        <v>202</v>
      </c>
      <c r="C36" s="26" t="s">
        <v>203</v>
      </c>
      <c r="D36" s="27" t="s">
        <v>307</v>
      </c>
      <c r="E36" s="27">
        <v>42247</v>
      </c>
      <c r="F36" s="171">
        <v>42289</v>
      </c>
      <c r="G36" s="26" t="s">
        <v>487</v>
      </c>
      <c r="H36" s="157">
        <v>171.77</v>
      </c>
      <c r="K36" s="153"/>
      <c r="L36" s="156"/>
    </row>
    <row r="37" spans="1:12" s="28" customFormat="1">
      <c r="A37" s="26" t="s">
        <v>213</v>
      </c>
      <c r="B37" s="26" t="s">
        <v>202</v>
      </c>
      <c r="C37" s="26" t="s">
        <v>203</v>
      </c>
      <c r="D37" s="27" t="s">
        <v>307</v>
      </c>
      <c r="E37" s="27">
        <v>42247</v>
      </c>
      <c r="F37" s="171">
        <v>42289</v>
      </c>
      <c r="G37" s="26" t="s">
        <v>488</v>
      </c>
      <c r="H37" s="157">
        <v>4.16</v>
      </c>
      <c r="K37" s="153"/>
      <c r="L37" s="156"/>
    </row>
    <row r="38" spans="1:12" s="28" customFormat="1">
      <c r="A38" s="26" t="s">
        <v>214</v>
      </c>
      <c r="B38" s="26" t="s">
        <v>202</v>
      </c>
      <c r="C38" s="26" t="s">
        <v>203</v>
      </c>
      <c r="D38" s="27" t="s">
        <v>309</v>
      </c>
      <c r="E38" s="27">
        <v>42277</v>
      </c>
      <c r="F38" s="171">
        <v>42311</v>
      </c>
      <c r="G38" s="26" t="s">
        <v>310</v>
      </c>
      <c r="H38" s="157">
        <v>351.42</v>
      </c>
      <c r="K38" s="153"/>
      <c r="L38" s="156"/>
    </row>
    <row r="39" spans="1:12" s="28" customFormat="1">
      <c r="A39" s="26" t="s">
        <v>214</v>
      </c>
      <c r="B39" s="26" t="s">
        <v>202</v>
      </c>
      <c r="C39" s="26" t="s">
        <v>203</v>
      </c>
      <c r="D39" s="27" t="s">
        <v>309</v>
      </c>
      <c r="E39" s="27">
        <v>42277</v>
      </c>
      <c r="F39" s="171">
        <v>42348</v>
      </c>
      <c r="G39" s="26" t="s">
        <v>489</v>
      </c>
      <c r="H39" s="157">
        <v>109.04</v>
      </c>
      <c r="K39" s="153"/>
      <c r="L39" s="156"/>
    </row>
    <row r="40" spans="1:12" s="28" customFormat="1">
      <c r="A40" s="26" t="s">
        <v>214</v>
      </c>
      <c r="B40" s="26" t="s">
        <v>202</v>
      </c>
      <c r="C40" s="26" t="s">
        <v>203</v>
      </c>
      <c r="D40" s="27" t="s">
        <v>309</v>
      </c>
      <c r="E40" s="27">
        <v>42277</v>
      </c>
      <c r="F40" s="171">
        <v>42348</v>
      </c>
      <c r="G40" s="26" t="s">
        <v>490</v>
      </c>
      <c r="H40" s="157">
        <v>151.94999999999999</v>
      </c>
      <c r="K40" s="153"/>
      <c r="L40" s="156"/>
    </row>
    <row r="41" spans="1:12" s="28" customFormat="1">
      <c r="A41" s="26" t="s">
        <v>214</v>
      </c>
      <c r="B41" s="26" t="s">
        <v>202</v>
      </c>
      <c r="C41" s="26" t="s">
        <v>203</v>
      </c>
      <c r="D41" s="27" t="s">
        <v>309</v>
      </c>
      <c r="E41" s="27">
        <v>42277</v>
      </c>
      <c r="F41" s="171">
        <v>42348</v>
      </c>
      <c r="G41" s="26" t="s">
        <v>491</v>
      </c>
      <c r="H41" s="157">
        <v>3.68</v>
      </c>
      <c r="K41" s="153"/>
      <c r="L41" s="156"/>
    </row>
    <row r="42" spans="1:12" s="28" customFormat="1">
      <c r="A42" s="26" t="s">
        <v>215</v>
      </c>
      <c r="B42" s="26" t="s">
        <v>202</v>
      </c>
      <c r="C42" s="26" t="s">
        <v>203</v>
      </c>
      <c r="D42" s="27" t="s">
        <v>311</v>
      </c>
      <c r="E42" s="27">
        <v>42308</v>
      </c>
      <c r="F42" s="171">
        <v>42328</v>
      </c>
      <c r="G42" s="26" t="s">
        <v>312</v>
      </c>
      <c r="H42" s="157">
        <v>190.99</v>
      </c>
      <c r="K42" s="153"/>
      <c r="L42" s="156"/>
    </row>
    <row r="43" spans="1:12" s="28" customFormat="1">
      <c r="A43" s="26" t="s">
        <v>215</v>
      </c>
      <c r="B43" s="26" t="s">
        <v>202</v>
      </c>
      <c r="C43" s="26" t="s">
        <v>203</v>
      </c>
      <c r="D43" s="27" t="s">
        <v>311</v>
      </c>
      <c r="E43" s="27">
        <v>42308</v>
      </c>
      <c r="F43" s="171">
        <v>42380</v>
      </c>
      <c r="G43" s="26" t="s">
        <v>492</v>
      </c>
      <c r="H43" s="157">
        <v>59.26</v>
      </c>
      <c r="K43" s="153"/>
      <c r="L43" s="156"/>
    </row>
    <row r="44" spans="1:12" s="28" customFormat="1">
      <c r="A44" s="26" t="s">
        <v>215</v>
      </c>
      <c r="B44" s="26" t="s">
        <v>202</v>
      </c>
      <c r="C44" s="26" t="s">
        <v>203</v>
      </c>
      <c r="D44" s="27" t="s">
        <v>311</v>
      </c>
      <c r="E44" s="27">
        <v>42308</v>
      </c>
      <c r="F44" s="171">
        <v>42380</v>
      </c>
      <c r="G44" s="26" t="s">
        <v>493</v>
      </c>
      <c r="H44" s="157">
        <v>82.58</v>
      </c>
      <c r="K44" s="153"/>
      <c r="L44" s="156"/>
    </row>
    <row r="45" spans="1:12" s="28" customFormat="1">
      <c r="A45" s="26" t="s">
        <v>215</v>
      </c>
      <c r="B45" s="26" t="s">
        <v>202</v>
      </c>
      <c r="C45" s="26" t="s">
        <v>203</v>
      </c>
      <c r="D45" s="27" t="s">
        <v>311</v>
      </c>
      <c r="E45" s="27">
        <v>42308</v>
      </c>
      <c r="F45" s="171">
        <v>42380</v>
      </c>
      <c r="G45" s="26" t="s">
        <v>494</v>
      </c>
      <c r="H45" s="157">
        <v>2</v>
      </c>
      <c r="K45" s="153"/>
      <c r="L45" s="156"/>
    </row>
    <row r="46" spans="1:12" s="28" customFormat="1">
      <c r="A46" s="26" t="s">
        <v>216</v>
      </c>
      <c r="B46" s="26" t="s">
        <v>202</v>
      </c>
      <c r="C46" s="26" t="s">
        <v>203</v>
      </c>
      <c r="D46" s="27" t="s">
        <v>313</v>
      </c>
      <c r="E46" s="27">
        <v>42338</v>
      </c>
      <c r="F46" s="171">
        <v>42355</v>
      </c>
      <c r="G46" s="26" t="s">
        <v>314</v>
      </c>
      <c r="H46" s="157">
        <v>106.96</v>
      </c>
      <c r="K46" s="153"/>
      <c r="L46" s="156"/>
    </row>
    <row r="47" spans="1:12" s="28" customFormat="1">
      <c r="A47" s="26" t="s">
        <v>216</v>
      </c>
      <c r="B47" s="26" t="s">
        <v>202</v>
      </c>
      <c r="C47" s="26" t="s">
        <v>203</v>
      </c>
      <c r="D47" s="27" t="s">
        <v>313</v>
      </c>
      <c r="E47" s="27">
        <v>42338</v>
      </c>
      <c r="F47" s="171">
        <v>42380</v>
      </c>
      <c r="G47" s="26" t="s">
        <v>495</v>
      </c>
      <c r="H47" s="157">
        <v>33.18</v>
      </c>
      <c r="K47" s="153"/>
      <c r="L47" s="156"/>
    </row>
    <row r="48" spans="1:12" s="28" customFormat="1">
      <c r="A48" s="26" t="s">
        <v>216</v>
      </c>
      <c r="B48" s="26" t="s">
        <v>202</v>
      </c>
      <c r="C48" s="26" t="s">
        <v>203</v>
      </c>
      <c r="D48" s="27" t="s">
        <v>313</v>
      </c>
      <c r="E48" s="27">
        <v>42338</v>
      </c>
      <c r="F48" s="171">
        <v>42380</v>
      </c>
      <c r="G48" s="26" t="s">
        <v>496</v>
      </c>
      <c r="H48" s="157">
        <v>46.25</v>
      </c>
      <c r="K48" s="153"/>
      <c r="L48" s="156"/>
    </row>
    <row r="49" spans="1:12" s="28" customFormat="1">
      <c r="A49" s="26" t="s">
        <v>216</v>
      </c>
      <c r="B49" s="26" t="s">
        <v>202</v>
      </c>
      <c r="C49" s="26" t="s">
        <v>203</v>
      </c>
      <c r="D49" s="27" t="s">
        <v>313</v>
      </c>
      <c r="E49" s="27">
        <v>42338</v>
      </c>
      <c r="F49" s="171">
        <v>42380</v>
      </c>
      <c r="G49" s="26" t="s">
        <v>497</v>
      </c>
      <c r="H49" s="157">
        <v>1.1200000000000001</v>
      </c>
      <c r="K49" s="153"/>
      <c r="L49" s="156"/>
    </row>
    <row r="50" spans="1:12" s="28" customFormat="1">
      <c r="A50" s="26" t="s">
        <v>217</v>
      </c>
      <c r="B50" s="26" t="s">
        <v>202</v>
      </c>
      <c r="C50" s="26" t="s">
        <v>203</v>
      </c>
      <c r="D50" s="27" t="s">
        <v>315</v>
      </c>
      <c r="E50" s="27">
        <v>42369</v>
      </c>
      <c r="F50" s="171">
        <v>42388</v>
      </c>
      <c r="G50" s="26" t="s">
        <v>316</v>
      </c>
      <c r="H50" s="157">
        <v>76.400000000000006</v>
      </c>
      <c r="K50" s="153"/>
      <c r="L50" s="156"/>
    </row>
    <row r="51" spans="1:12" s="28" customFormat="1">
      <c r="A51" s="26" t="s">
        <v>217</v>
      </c>
      <c r="B51" s="26" t="s">
        <v>202</v>
      </c>
      <c r="C51" s="26" t="s">
        <v>203</v>
      </c>
      <c r="D51" s="27" t="s">
        <v>315</v>
      </c>
      <c r="E51" s="27">
        <v>42369</v>
      </c>
      <c r="F51" s="171">
        <v>42410</v>
      </c>
      <c r="G51" s="26" t="s">
        <v>495</v>
      </c>
      <c r="H51" s="157">
        <v>23.7</v>
      </c>
      <c r="K51" s="153"/>
      <c r="L51" s="156"/>
    </row>
    <row r="52" spans="1:12" s="28" customFormat="1">
      <c r="A52" s="26" t="s">
        <v>217</v>
      </c>
      <c r="B52" s="26" t="s">
        <v>202</v>
      </c>
      <c r="C52" s="26" t="s">
        <v>203</v>
      </c>
      <c r="D52" s="27" t="s">
        <v>315</v>
      </c>
      <c r="E52" s="27">
        <v>42369</v>
      </c>
      <c r="F52" s="171">
        <v>42410</v>
      </c>
      <c r="G52" s="26" t="s">
        <v>498</v>
      </c>
      <c r="H52" s="157">
        <v>33.03</v>
      </c>
      <c r="K52" s="153"/>
      <c r="L52" s="156"/>
    </row>
    <row r="53" spans="1:12" s="28" customFormat="1">
      <c r="A53" s="26" t="s">
        <v>217</v>
      </c>
      <c r="B53" s="26" t="s">
        <v>202</v>
      </c>
      <c r="C53" s="26" t="s">
        <v>203</v>
      </c>
      <c r="D53" s="27" t="s">
        <v>315</v>
      </c>
      <c r="E53" s="27">
        <v>42369</v>
      </c>
      <c r="F53" s="171">
        <v>42410</v>
      </c>
      <c r="G53" s="26" t="s">
        <v>499</v>
      </c>
      <c r="H53" s="157">
        <v>0.8</v>
      </c>
      <c r="K53" s="153"/>
      <c r="L53" s="156"/>
    </row>
    <row r="54" spans="1:12" s="28" customFormat="1">
      <c r="A54" s="26" t="s">
        <v>218</v>
      </c>
      <c r="B54" s="26" t="s">
        <v>202</v>
      </c>
      <c r="C54" s="26" t="s">
        <v>203</v>
      </c>
      <c r="D54" s="27" t="s">
        <v>317</v>
      </c>
      <c r="E54" s="27">
        <v>42216</v>
      </c>
      <c r="F54" s="171">
        <v>42248</v>
      </c>
      <c r="G54" s="26" t="s">
        <v>318</v>
      </c>
      <c r="H54" s="157">
        <v>702.85</v>
      </c>
      <c r="K54" s="153"/>
      <c r="L54" s="156"/>
    </row>
    <row r="55" spans="1:12" s="28" customFormat="1">
      <c r="A55" s="26" t="s">
        <v>218</v>
      </c>
      <c r="B55" s="26" t="s">
        <v>202</v>
      </c>
      <c r="C55" s="26" t="s">
        <v>203</v>
      </c>
      <c r="D55" s="27" t="s">
        <v>317</v>
      </c>
      <c r="E55" s="27">
        <v>42216</v>
      </c>
      <c r="F55" s="171">
        <v>42289</v>
      </c>
      <c r="G55" s="26" t="s">
        <v>500</v>
      </c>
      <c r="H55" s="157">
        <v>218.07</v>
      </c>
      <c r="K55" s="153"/>
      <c r="L55" s="156"/>
    </row>
    <row r="56" spans="1:12" s="28" customFormat="1">
      <c r="A56" s="26" t="s">
        <v>218</v>
      </c>
      <c r="B56" s="26" t="s">
        <v>202</v>
      </c>
      <c r="C56" s="26" t="s">
        <v>203</v>
      </c>
      <c r="D56" s="27" t="s">
        <v>317</v>
      </c>
      <c r="E56" s="27">
        <v>42216</v>
      </c>
      <c r="F56" s="171">
        <v>42289</v>
      </c>
      <c r="G56" s="26" t="s">
        <v>501</v>
      </c>
      <c r="H56" s="157">
        <v>303.89999999999998</v>
      </c>
      <c r="K56" s="153"/>
      <c r="L56" s="156"/>
    </row>
    <row r="57" spans="1:12" s="28" customFormat="1">
      <c r="A57" s="26" t="s">
        <v>218</v>
      </c>
      <c r="B57" s="26" t="s">
        <v>202</v>
      </c>
      <c r="C57" s="26" t="s">
        <v>203</v>
      </c>
      <c r="D57" s="27" t="s">
        <v>317</v>
      </c>
      <c r="E57" s="27">
        <v>42216</v>
      </c>
      <c r="F57" s="171">
        <v>42289</v>
      </c>
      <c r="G57" s="26" t="s">
        <v>502</v>
      </c>
      <c r="H57" s="157">
        <v>7.37</v>
      </c>
      <c r="K57" s="153"/>
      <c r="L57" s="156"/>
    </row>
    <row r="58" spans="1:12" s="28" customFormat="1">
      <c r="A58" s="26" t="s">
        <v>219</v>
      </c>
      <c r="B58" s="26" t="s">
        <v>202</v>
      </c>
      <c r="C58" s="26" t="s">
        <v>203</v>
      </c>
      <c r="D58" s="27" t="s">
        <v>319</v>
      </c>
      <c r="E58" s="27">
        <v>42277</v>
      </c>
      <c r="F58" s="171">
        <v>42311</v>
      </c>
      <c r="G58" s="26" t="s">
        <v>320</v>
      </c>
      <c r="H58" s="157">
        <v>645.54999999999995</v>
      </c>
      <c r="K58" s="153"/>
      <c r="L58" s="156"/>
    </row>
    <row r="59" spans="1:12" s="28" customFormat="1">
      <c r="A59" s="26" t="s">
        <v>219</v>
      </c>
      <c r="B59" s="26" t="s">
        <v>202</v>
      </c>
      <c r="C59" s="26" t="s">
        <v>203</v>
      </c>
      <c r="D59" s="27" t="s">
        <v>319</v>
      </c>
      <c r="E59" s="27">
        <v>42277</v>
      </c>
      <c r="F59" s="171">
        <v>42348</v>
      </c>
      <c r="G59" s="26" t="s">
        <v>503</v>
      </c>
      <c r="H59" s="157">
        <v>200.3</v>
      </c>
      <c r="K59" s="153"/>
      <c r="L59" s="156"/>
    </row>
    <row r="60" spans="1:12" s="28" customFormat="1">
      <c r="A60" s="26" t="s">
        <v>219</v>
      </c>
      <c r="B60" s="26" t="s">
        <v>202</v>
      </c>
      <c r="C60" s="26" t="s">
        <v>203</v>
      </c>
      <c r="D60" s="27" t="s">
        <v>319</v>
      </c>
      <c r="E60" s="27">
        <v>42277</v>
      </c>
      <c r="F60" s="171">
        <v>42348</v>
      </c>
      <c r="G60" s="26" t="s">
        <v>504</v>
      </c>
      <c r="H60" s="157">
        <v>279.14</v>
      </c>
      <c r="K60" s="153"/>
      <c r="L60" s="156"/>
    </row>
    <row r="61" spans="1:12" s="28" customFormat="1">
      <c r="A61" s="26" t="s">
        <v>219</v>
      </c>
      <c r="B61" s="26" t="s">
        <v>202</v>
      </c>
      <c r="C61" s="26" t="s">
        <v>203</v>
      </c>
      <c r="D61" s="27" t="s">
        <v>319</v>
      </c>
      <c r="E61" s="27">
        <v>42277</v>
      </c>
      <c r="F61" s="171">
        <v>42348</v>
      </c>
      <c r="G61" s="26" t="s">
        <v>505</v>
      </c>
      <c r="H61" s="157">
        <v>6.76</v>
      </c>
      <c r="K61" s="153"/>
      <c r="L61" s="156"/>
    </row>
    <row r="62" spans="1:12" s="28" customFormat="1">
      <c r="A62" s="26" t="s">
        <v>220</v>
      </c>
      <c r="B62" s="26" t="s">
        <v>202</v>
      </c>
      <c r="C62" s="26" t="s">
        <v>203</v>
      </c>
      <c r="D62" s="27" t="s">
        <v>321</v>
      </c>
      <c r="E62" s="27">
        <v>42216</v>
      </c>
      <c r="F62" s="171">
        <v>42248</v>
      </c>
      <c r="G62" s="26" t="s">
        <v>322</v>
      </c>
      <c r="H62" s="157">
        <v>165.48</v>
      </c>
      <c r="K62" s="153"/>
      <c r="L62" s="156"/>
    </row>
    <row r="63" spans="1:12" s="28" customFormat="1">
      <c r="A63" s="26" t="s">
        <v>220</v>
      </c>
      <c r="B63" s="26" t="s">
        <v>202</v>
      </c>
      <c r="C63" s="26" t="s">
        <v>203</v>
      </c>
      <c r="D63" s="27" t="s">
        <v>321</v>
      </c>
      <c r="E63" s="27">
        <v>42216</v>
      </c>
      <c r="F63" s="171">
        <v>42289</v>
      </c>
      <c r="G63" s="26" t="s">
        <v>506</v>
      </c>
      <c r="H63" s="157">
        <v>44.73</v>
      </c>
      <c r="K63" s="153"/>
      <c r="L63" s="156"/>
    </row>
    <row r="64" spans="1:12" s="28" customFormat="1">
      <c r="A64" s="26" t="s">
        <v>220</v>
      </c>
      <c r="B64" s="26" t="s">
        <v>202</v>
      </c>
      <c r="C64" s="26" t="s">
        <v>203</v>
      </c>
      <c r="D64" s="27" t="s">
        <v>321</v>
      </c>
      <c r="E64" s="27">
        <v>42216</v>
      </c>
      <c r="F64" s="171">
        <v>42289</v>
      </c>
      <c r="G64" s="26" t="s">
        <v>507</v>
      </c>
      <c r="H64" s="157">
        <v>69.37</v>
      </c>
      <c r="K64" s="153"/>
      <c r="L64" s="156"/>
    </row>
    <row r="65" spans="1:12" s="28" customFormat="1">
      <c r="A65" s="26" t="s">
        <v>220</v>
      </c>
      <c r="B65" s="26" t="s">
        <v>202</v>
      </c>
      <c r="C65" s="26" t="s">
        <v>203</v>
      </c>
      <c r="D65" s="27" t="s">
        <v>321</v>
      </c>
      <c r="E65" s="27">
        <v>42216</v>
      </c>
      <c r="F65" s="171">
        <v>42289</v>
      </c>
      <c r="G65" s="26" t="s">
        <v>508</v>
      </c>
      <c r="H65" s="157">
        <v>1.68</v>
      </c>
      <c r="K65" s="153"/>
      <c r="L65" s="156"/>
    </row>
    <row r="66" spans="1:12" s="28" customFormat="1">
      <c r="A66" s="26" t="s">
        <v>221</v>
      </c>
      <c r="B66" s="26" t="s">
        <v>202</v>
      </c>
      <c r="C66" s="26" t="s">
        <v>203</v>
      </c>
      <c r="D66" s="27" t="s">
        <v>323</v>
      </c>
      <c r="E66" s="27">
        <v>42247</v>
      </c>
      <c r="F66" s="171">
        <v>42265</v>
      </c>
      <c r="G66" s="26" t="s">
        <v>324</v>
      </c>
      <c r="H66" s="157">
        <v>47.28</v>
      </c>
      <c r="K66" s="153"/>
      <c r="L66" s="156"/>
    </row>
    <row r="67" spans="1:12" s="28" customFormat="1">
      <c r="A67" s="26" t="s">
        <v>221</v>
      </c>
      <c r="B67" s="26" t="s">
        <v>202</v>
      </c>
      <c r="C67" s="26" t="s">
        <v>203</v>
      </c>
      <c r="D67" s="27" t="s">
        <v>323</v>
      </c>
      <c r="E67" s="27">
        <v>42247</v>
      </c>
      <c r="F67" s="171">
        <v>42289</v>
      </c>
      <c r="G67" s="26" t="s">
        <v>509</v>
      </c>
      <c r="H67" s="157">
        <v>12.78</v>
      </c>
      <c r="K67" s="153"/>
      <c r="L67" s="156"/>
    </row>
    <row r="68" spans="1:12" s="28" customFormat="1">
      <c r="A68" s="26" t="s">
        <v>221</v>
      </c>
      <c r="B68" s="26" t="s">
        <v>202</v>
      </c>
      <c r="C68" s="26" t="s">
        <v>203</v>
      </c>
      <c r="D68" s="27" t="s">
        <v>323</v>
      </c>
      <c r="E68" s="27">
        <v>42247</v>
      </c>
      <c r="F68" s="171">
        <v>42289</v>
      </c>
      <c r="G68" s="26" t="s">
        <v>510</v>
      </c>
      <c r="H68" s="157">
        <v>19.82</v>
      </c>
      <c r="K68" s="153"/>
      <c r="L68" s="156"/>
    </row>
    <row r="69" spans="1:12" s="28" customFormat="1">
      <c r="A69" s="26" t="s">
        <v>221</v>
      </c>
      <c r="B69" s="26" t="s">
        <v>202</v>
      </c>
      <c r="C69" s="26" t="s">
        <v>203</v>
      </c>
      <c r="D69" s="27" t="s">
        <v>323</v>
      </c>
      <c r="E69" s="27">
        <v>42247</v>
      </c>
      <c r="F69" s="171">
        <v>42289</v>
      </c>
      <c r="G69" s="26" t="s">
        <v>511</v>
      </c>
      <c r="H69" s="157">
        <v>0.48</v>
      </c>
      <c r="K69" s="153"/>
      <c r="L69" s="156"/>
    </row>
    <row r="70" spans="1:12" s="28" customFormat="1">
      <c r="A70" s="26" t="s">
        <v>223</v>
      </c>
      <c r="B70" s="26" t="s">
        <v>202</v>
      </c>
      <c r="C70" s="26" t="s">
        <v>203</v>
      </c>
      <c r="D70" s="27" t="s">
        <v>325</v>
      </c>
      <c r="E70" s="27">
        <v>42338</v>
      </c>
      <c r="F70" s="171">
        <v>42355</v>
      </c>
      <c r="G70" s="26" t="s">
        <v>326</v>
      </c>
      <c r="H70" s="157">
        <v>220.64</v>
      </c>
      <c r="K70" s="153"/>
      <c r="L70" s="156"/>
    </row>
    <row r="71" spans="1:12" s="28" customFormat="1">
      <c r="A71" s="26" t="s">
        <v>223</v>
      </c>
      <c r="B71" s="26" t="s">
        <v>202</v>
      </c>
      <c r="C71" s="26" t="s">
        <v>203</v>
      </c>
      <c r="D71" s="27" t="s">
        <v>325</v>
      </c>
      <c r="E71" s="27">
        <v>42338</v>
      </c>
      <c r="F71" s="171">
        <v>42380</v>
      </c>
      <c r="G71" s="26" t="s">
        <v>512</v>
      </c>
      <c r="H71" s="157">
        <v>59.64</v>
      </c>
      <c r="K71" s="153"/>
      <c r="L71" s="156"/>
    </row>
    <row r="72" spans="1:12" s="28" customFormat="1">
      <c r="A72" s="26" t="s">
        <v>223</v>
      </c>
      <c r="B72" s="26" t="s">
        <v>202</v>
      </c>
      <c r="C72" s="26" t="s">
        <v>203</v>
      </c>
      <c r="D72" s="27" t="s">
        <v>325</v>
      </c>
      <c r="E72" s="27">
        <v>42338</v>
      </c>
      <c r="F72" s="171">
        <v>42380</v>
      </c>
      <c r="G72" s="26" t="s">
        <v>513</v>
      </c>
      <c r="H72" s="157">
        <v>92.49</v>
      </c>
      <c r="K72" s="153"/>
      <c r="L72" s="156"/>
    </row>
    <row r="73" spans="1:12" s="28" customFormat="1">
      <c r="A73" s="26" t="s">
        <v>223</v>
      </c>
      <c r="B73" s="26" t="s">
        <v>202</v>
      </c>
      <c r="C73" s="26" t="s">
        <v>203</v>
      </c>
      <c r="D73" s="27" t="s">
        <v>325</v>
      </c>
      <c r="E73" s="27">
        <v>42338</v>
      </c>
      <c r="F73" s="171">
        <v>42380</v>
      </c>
      <c r="G73" s="26" t="s">
        <v>514</v>
      </c>
      <c r="H73" s="157">
        <v>2.2400000000000002</v>
      </c>
      <c r="K73" s="153"/>
      <c r="L73" s="156"/>
    </row>
    <row r="74" spans="1:12" s="28" customFormat="1">
      <c r="A74" s="26" t="s">
        <v>225</v>
      </c>
      <c r="B74" s="26" t="s">
        <v>202</v>
      </c>
      <c r="C74" s="26" t="s">
        <v>203</v>
      </c>
      <c r="D74" s="27" t="s">
        <v>327</v>
      </c>
      <c r="E74" s="27">
        <v>42369</v>
      </c>
      <c r="F74" s="171">
        <v>42396</v>
      </c>
      <c r="G74" s="26" t="s">
        <v>328</v>
      </c>
      <c r="H74" s="157">
        <v>39.4</v>
      </c>
      <c r="K74" s="153"/>
      <c r="L74" s="156"/>
    </row>
    <row r="75" spans="1:12" s="28" customFormat="1">
      <c r="A75" s="26" t="s">
        <v>225</v>
      </c>
      <c r="B75" s="26" t="s">
        <v>202</v>
      </c>
      <c r="C75" s="26" t="s">
        <v>203</v>
      </c>
      <c r="D75" s="27" t="s">
        <v>327</v>
      </c>
      <c r="E75" s="27">
        <v>42369</v>
      </c>
      <c r="F75" s="171">
        <v>42410</v>
      </c>
      <c r="G75" s="26" t="s">
        <v>515</v>
      </c>
      <c r="H75" s="157">
        <v>10.65</v>
      </c>
      <c r="K75" s="153"/>
      <c r="L75" s="156"/>
    </row>
    <row r="76" spans="1:12" s="28" customFormat="1">
      <c r="A76" s="26" t="s">
        <v>225</v>
      </c>
      <c r="B76" s="26" t="s">
        <v>202</v>
      </c>
      <c r="C76" s="26" t="s">
        <v>203</v>
      </c>
      <c r="D76" s="27" t="s">
        <v>327</v>
      </c>
      <c r="E76" s="27">
        <v>42369</v>
      </c>
      <c r="F76" s="171">
        <v>42410</v>
      </c>
      <c r="G76" s="26" t="s">
        <v>516</v>
      </c>
      <c r="H76" s="157">
        <v>16.52</v>
      </c>
      <c r="K76" s="153"/>
      <c r="L76" s="156"/>
    </row>
    <row r="77" spans="1:12" s="28" customFormat="1">
      <c r="A77" s="26" t="s">
        <v>225</v>
      </c>
      <c r="B77" s="26" t="s">
        <v>202</v>
      </c>
      <c r="C77" s="26" t="s">
        <v>203</v>
      </c>
      <c r="D77" s="27" t="s">
        <v>327</v>
      </c>
      <c r="E77" s="27">
        <v>42369</v>
      </c>
      <c r="F77" s="171">
        <v>42410</v>
      </c>
      <c r="G77" s="26" t="s">
        <v>517</v>
      </c>
      <c r="H77" s="157">
        <v>0.4</v>
      </c>
      <c r="K77" s="153"/>
      <c r="L77" s="156"/>
    </row>
    <row r="78" spans="1:12" s="28" customFormat="1">
      <c r="A78" s="26" t="s">
        <v>226</v>
      </c>
      <c r="B78" s="26" t="s">
        <v>202</v>
      </c>
      <c r="C78" s="26" t="s">
        <v>203</v>
      </c>
      <c r="D78" s="27" t="s">
        <v>329</v>
      </c>
      <c r="E78" s="27">
        <v>42216</v>
      </c>
      <c r="F78" s="171">
        <v>42265</v>
      </c>
      <c r="G78" s="26" t="s">
        <v>330</v>
      </c>
      <c r="H78" s="157">
        <v>82.99</v>
      </c>
      <c r="K78" s="153"/>
      <c r="L78" s="156"/>
    </row>
    <row r="79" spans="1:12" s="28" customFormat="1">
      <c r="A79" s="26" t="s">
        <v>226</v>
      </c>
      <c r="B79" s="26" t="s">
        <v>202</v>
      </c>
      <c r="C79" s="26" t="s">
        <v>203</v>
      </c>
      <c r="D79" s="27" t="s">
        <v>329</v>
      </c>
      <c r="E79" s="27">
        <v>42216</v>
      </c>
      <c r="F79" s="171">
        <v>42289</v>
      </c>
      <c r="G79" s="26" t="s">
        <v>518</v>
      </c>
      <c r="H79" s="157">
        <v>24.62</v>
      </c>
      <c r="K79" s="153"/>
      <c r="L79" s="156"/>
    </row>
    <row r="80" spans="1:12" s="28" customFormat="1">
      <c r="A80" s="26" t="s">
        <v>226</v>
      </c>
      <c r="B80" s="26" t="s">
        <v>202</v>
      </c>
      <c r="C80" s="26" t="s">
        <v>203</v>
      </c>
      <c r="D80" s="27" t="s">
        <v>329</v>
      </c>
      <c r="E80" s="27">
        <v>42216</v>
      </c>
      <c r="F80" s="171">
        <v>42289</v>
      </c>
      <c r="G80" s="26" t="s">
        <v>519</v>
      </c>
      <c r="H80" s="157">
        <v>35.51</v>
      </c>
      <c r="K80" s="153"/>
      <c r="L80" s="156"/>
    </row>
    <row r="81" spans="1:12" s="28" customFormat="1">
      <c r="A81" s="26" t="s">
        <v>226</v>
      </c>
      <c r="B81" s="26" t="s">
        <v>202</v>
      </c>
      <c r="C81" s="26" t="s">
        <v>203</v>
      </c>
      <c r="D81" s="27" t="s">
        <v>329</v>
      </c>
      <c r="E81" s="27">
        <v>42216</v>
      </c>
      <c r="F81" s="171">
        <v>42289</v>
      </c>
      <c r="G81" s="26" t="s">
        <v>520</v>
      </c>
      <c r="H81" s="157">
        <v>0.86</v>
      </c>
      <c r="K81" s="153"/>
      <c r="L81" s="156"/>
    </row>
    <row r="82" spans="1:12" s="28" customFormat="1">
      <c r="A82" s="26" t="s">
        <v>398</v>
      </c>
      <c r="B82" s="26" t="s">
        <v>202</v>
      </c>
      <c r="C82" s="26" t="s">
        <v>203</v>
      </c>
      <c r="D82" s="27" t="s">
        <v>331</v>
      </c>
      <c r="E82" s="27">
        <v>42247</v>
      </c>
      <c r="F82" s="171">
        <v>42270</v>
      </c>
      <c r="G82" s="26" t="s">
        <v>332</v>
      </c>
      <c r="H82" s="157">
        <v>81.06</v>
      </c>
      <c r="K82" s="153"/>
      <c r="L82" s="156"/>
    </row>
    <row r="83" spans="1:12" s="28" customFormat="1">
      <c r="A83" s="26" t="s">
        <v>398</v>
      </c>
      <c r="B83" s="26" t="s">
        <v>202</v>
      </c>
      <c r="C83" s="26" t="s">
        <v>203</v>
      </c>
      <c r="D83" s="27" t="s">
        <v>331</v>
      </c>
      <c r="E83" s="27">
        <v>42247</v>
      </c>
      <c r="F83" s="171">
        <v>42289</v>
      </c>
      <c r="G83" s="26" t="s">
        <v>521</v>
      </c>
      <c r="H83" s="157">
        <v>24.05</v>
      </c>
      <c r="K83" s="153"/>
      <c r="L83" s="156"/>
    </row>
    <row r="84" spans="1:12" s="28" customFormat="1">
      <c r="A84" s="26" t="s">
        <v>398</v>
      </c>
      <c r="B84" s="26" t="s">
        <v>202</v>
      </c>
      <c r="C84" s="26" t="s">
        <v>203</v>
      </c>
      <c r="D84" s="27" t="s">
        <v>331</v>
      </c>
      <c r="E84" s="27">
        <v>42247</v>
      </c>
      <c r="F84" s="171">
        <v>42289</v>
      </c>
      <c r="G84" s="26" t="s">
        <v>522</v>
      </c>
      <c r="H84" s="157">
        <v>34.69</v>
      </c>
      <c r="K84" s="153"/>
      <c r="L84" s="156"/>
    </row>
    <row r="85" spans="1:12" s="28" customFormat="1">
      <c r="A85" s="26" t="s">
        <v>398</v>
      </c>
      <c r="B85" s="26" t="s">
        <v>202</v>
      </c>
      <c r="C85" s="26" t="s">
        <v>203</v>
      </c>
      <c r="D85" s="27" t="s">
        <v>331</v>
      </c>
      <c r="E85" s="27">
        <v>42247</v>
      </c>
      <c r="F85" s="171">
        <v>42289</v>
      </c>
      <c r="G85" s="26" t="s">
        <v>523</v>
      </c>
      <c r="H85" s="157">
        <v>0.84</v>
      </c>
      <c r="K85" s="153"/>
      <c r="L85" s="156"/>
    </row>
    <row r="86" spans="1:12" s="28" customFormat="1">
      <c r="A86" s="26" t="s">
        <v>227</v>
      </c>
      <c r="B86" s="26" t="s">
        <v>202</v>
      </c>
      <c r="C86" s="26" t="s">
        <v>203</v>
      </c>
      <c r="D86" s="27" t="s">
        <v>333</v>
      </c>
      <c r="E86" s="27">
        <v>42338</v>
      </c>
      <c r="F86" s="171">
        <v>42361</v>
      </c>
      <c r="G86" s="26" t="s">
        <v>334</v>
      </c>
      <c r="H86" s="157">
        <v>137.03</v>
      </c>
      <c r="K86" s="153"/>
      <c r="L86" s="156"/>
    </row>
    <row r="87" spans="1:12" s="28" customFormat="1">
      <c r="A87" s="26" t="s">
        <v>227</v>
      </c>
      <c r="B87" s="26" t="s">
        <v>202</v>
      </c>
      <c r="C87" s="26" t="s">
        <v>203</v>
      </c>
      <c r="D87" s="27" t="s">
        <v>333</v>
      </c>
      <c r="E87" s="27">
        <v>42338</v>
      </c>
      <c r="F87" s="171">
        <v>42380</v>
      </c>
      <c r="G87" s="26" t="s">
        <v>524</v>
      </c>
      <c r="H87" s="157">
        <v>40.65</v>
      </c>
      <c r="K87" s="153"/>
      <c r="L87" s="156"/>
    </row>
    <row r="88" spans="1:12" s="28" customFormat="1">
      <c r="A88" s="26" t="s">
        <v>227</v>
      </c>
      <c r="B88" s="26" t="s">
        <v>202</v>
      </c>
      <c r="C88" s="26" t="s">
        <v>203</v>
      </c>
      <c r="D88" s="27" t="s">
        <v>333</v>
      </c>
      <c r="E88" s="27">
        <v>42338</v>
      </c>
      <c r="F88" s="171">
        <v>42380</v>
      </c>
      <c r="G88" s="26" t="s">
        <v>525</v>
      </c>
      <c r="H88" s="157">
        <v>58.63</v>
      </c>
      <c r="K88" s="153"/>
      <c r="L88" s="156"/>
    </row>
    <row r="89" spans="1:12" s="28" customFormat="1">
      <c r="A89" s="26" t="s">
        <v>227</v>
      </c>
      <c r="B89" s="26" t="s">
        <v>202</v>
      </c>
      <c r="C89" s="26" t="s">
        <v>203</v>
      </c>
      <c r="D89" s="27" t="s">
        <v>333</v>
      </c>
      <c r="E89" s="27">
        <v>42338</v>
      </c>
      <c r="F89" s="171">
        <v>42380</v>
      </c>
      <c r="G89" s="26" t="s">
        <v>526</v>
      </c>
      <c r="H89" s="157">
        <v>1.42</v>
      </c>
      <c r="K89" s="153"/>
      <c r="L89" s="156"/>
    </row>
    <row r="90" spans="1:12" s="28" customFormat="1">
      <c r="A90" s="26" t="s">
        <v>228</v>
      </c>
      <c r="B90" s="26" t="s">
        <v>202</v>
      </c>
      <c r="C90" s="26" t="s">
        <v>203</v>
      </c>
      <c r="D90" s="27" t="s">
        <v>335</v>
      </c>
      <c r="E90" s="27">
        <v>42369</v>
      </c>
      <c r="F90" s="171">
        <v>42388</v>
      </c>
      <c r="G90" s="26" t="s">
        <v>336</v>
      </c>
      <c r="H90" s="157">
        <v>36.67</v>
      </c>
      <c r="K90" s="153"/>
      <c r="L90" s="156"/>
    </row>
    <row r="91" spans="1:12" s="28" customFormat="1">
      <c r="A91" s="26" t="s">
        <v>228</v>
      </c>
      <c r="B91" s="26" t="s">
        <v>202</v>
      </c>
      <c r="C91" s="26" t="s">
        <v>203</v>
      </c>
      <c r="D91" s="27" t="s">
        <v>335</v>
      </c>
      <c r="E91" s="27">
        <v>42369</v>
      </c>
      <c r="F91" s="171">
        <v>42410</v>
      </c>
      <c r="G91" s="26" t="s">
        <v>527</v>
      </c>
      <c r="H91" s="157">
        <v>10.88</v>
      </c>
      <c r="K91" s="153"/>
      <c r="L91" s="156"/>
    </row>
    <row r="92" spans="1:12" s="28" customFormat="1">
      <c r="A92" s="26" t="s">
        <v>228</v>
      </c>
      <c r="B92" s="26" t="s">
        <v>202</v>
      </c>
      <c r="C92" s="26" t="s">
        <v>203</v>
      </c>
      <c r="D92" s="27" t="s">
        <v>335</v>
      </c>
      <c r="E92" s="27">
        <v>42369</v>
      </c>
      <c r="F92" s="171">
        <v>42410</v>
      </c>
      <c r="G92" s="26" t="s">
        <v>528</v>
      </c>
      <c r="H92" s="157">
        <v>15.69</v>
      </c>
      <c r="K92" s="153"/>
      <c r="L92" s="156"/>
    </row>
    <row r="93" spans="1:12" s="28" customFormat="1">
      <c r="A93" s="26" t="s">
        <v>228</v>
      </c>
      <c r="B93" s="26" t="s">
        <v>202</v>
      </c>
      <c r="C93" s="26" t="s">
        <v>203</v>
      </c>
      <c r="D93" s="27" t="s">
        <v>335</v>
      </c>
      <c r="E93" s="27">
        <v>42369</v>
      </c>
      <c r="F93" s="171">
        <v>42410</v>
      </c>
      <c r="G93" s="26" t="s">
        <v>529</v>
      </c>
      <c r="H93" s="157">
        <v>0.38</v>
      </c>
      <c r="K93" s="153"/>
      <c r="L93" s="156"/>
    </row>
    <row r="94" spans="1:12" s="28" customFormat="1">
      <c r="A94" s="26" t="s">
        <v>229</v>
      </c>
      <c r="B94" s="26" t="s">
        <v>202</v>
      </c>
      <c r="C94" s="26" t="s">
        <v>203</v>
      </c>
      <c r="D94" s="27" t="s">
        <v>337</v>
      </c>
      <c r="E94" s="27">
        <v>42247</v>
      </c>
      <c r="F94" s="171">
        <v>42284</v>
      </c>
      <c r="G94" s="26" t="s">
        <v>338</v>
      </c>
      <c r="H94" s="157">
        <v>104.22</v>
      </c>
      <c r="K94" s="153"/>
      <c r="L94" s="156"/>
    </row>
    <row r="95" spans="1:12" s="28" customFormat="1">
      <c r="A95" s="26" t="s">
        <v>229</v>
      </c>
      <c r="B95" s="26" t="s">
        <v>202</v>
      </c>
      <c r="C95" s="26" t="s">
        <v>203</v>
      </c>
      <c r="D95" s="27" t="s">
        <v>337</v>
      </c>
      <c r="E95" s="27">
        <v>42247</v>
      </c>
      <c r="F95" s="171">
        <v>42317</v>
      </c>
      <c r="G95" s="26" t="s">
        <v>530</v>
      </c>
      <c r="H95" s="157">
        <v>30.92</v>
      </c>
      <c r="K95" s="153"/>
      <c r="L95" s="156"/>
    </row>
    <row r="96" spans="1:12" s="28" customFormat="1">
      <c r="A96" s="26" t="s">
        <v>229</v>
      </c>
      <c r="B96" s="26" t="s">
        <v>202</v>
      </c>
      <c r="C96" s="26" t="s">
        <v>203</v>
      </c>
      <c r="D96" s="27" t="s">
        <v>337</v>
      </c>
      <c r="E96" s="27">
        <v>42247</v>
      </c>
      <c r="F96" s="171">
        <v>42317</v>
      </c>
      <c r="G96" s="26" t="s">
        <v>531</v>
      </c>
      <c r="H96" s="157">
        <v>44.6</v>
      </c>
      <c r="K96" s="153"/>
      <c r="L96" s="156"/>
    </row>
    <row r="97" spans="1:12" s="28" customFormat="1">
      <c r="A97" s="26" t="s">
        <v>229</v>
      </c>
      <c r="B97" s="26" t="s">
        <v>202</v>
      </c>
      <c r="C97" s="26" t="s">
        <v>203</v>
      </c>
      <c r="D97" s="27" t="s">
        <v>337</v>
      </c>
      <c r="E97" s="27">
        <v>42247</v>
      </c>
      <c r="F97" s="171">
        <v>42317</v>
      </c>
      <c r="G97" s="26" t="s">
        <v>532</v>
      </c>
      <c r="H97" s="157">
        <v>1.08</v>
      </c>
      <c r="K97" s="153"/>
      <c r="L97" s="156"/>
    </row>
    <row r="98" spans="1:12" s="28" customFormat="1">
      <c r="A98" s="26" t="s">
        <v>236</v>
      </c>
      <c r="B98" s="26" t="s">
        <v>202</v>
      </c>
      <c r="C98" s="26" t="s">
        <v>203</v>
      </c>
      <c r="D98" s="27" t="s">
        <v>339</v>
      </c>
      <c r="E98" s="27">
        <v>42338</v>
      </c>
      <c r="F98" s="171">
        <v>42382</v>
      </c>
      <c r="G98" s="26" t="s">
        <v>340</v>
      </c>
      <c r="H98" s="157">
        <v>135.1</v>
      </c>
      <c r="K98" s="153"/>
      <c r="L98" s="156"/>
    </row>
    <row r="99" spans="1:12" s="28" customFormat="1">
      <c r="A99" s="26" t="s">
        <v>236</v>
      </c>
      <c r="B99" s="26" t="s">
        <v>202</v>
      </c>
      <c r="C99" s="26" t="s">
        <v>203</v>
      </c>
      <c r="D99" s="27" t="s">
        <v>339</v>
      </c>
      <c r="E99" s="27">
        <v>42338</v>
      </c>
      <c r="F99" s="171">
        <v>42410</v>
      </c>
      <c r="G99" s="26" t="s">
        <v>533</v>
      </c>
      <c r="H99" s="157">
        <v>40.08</v>
      </c>
      <c r="K99" s="153"/>
      <c r="L99" s="156"/>
    </row>
    <row r="100" spans="1:12" s="28" customFormat="1">
      <c r="A100" s="26" t="s">
        <v>236</v>
      </c>
      <c r="B100" s="26" t="s">
        <v>202</v>
      </c>
      <c r="C100" s="26" t="s">
        <v>203</v>
      </c>
      <c r="D100" s="27" t="s">
        <v>339</v>
      </c>
      <c r="E100" s="27">
        <v>42338</v>
      </c>
      <c r="F100" s="171">
        <v>42410</v>
      </c>
      <c r="G100" s="26" t="s">
        <v>534</v>
      </c>
      <c r="H100" s="157">
        <v>57.81</v>
      </c>
      <c r="K100" s="153"/>
      <c r="L100" s="156"/>
    </row>
    <row r="101" spans="1:12" s="28" customFormat="1">
      <c r="A101" s="26" t="s">
        <v>236</v>
      </c>
      <c r="B101" s="26" t="s">
        <v>202</v>
      </c>
      <c r="C101" s="26" t="s">
        <v>203</v>
      </c>
      <c r="D101" s="27" t="s">
        <v>339</v>
      </c>
      <c r="E101" s="27">
        <v>42338</v>
      </c>
      <c r="F101" s="171">
        <v>42410</v>
      </c>
      <c r="G101" s="26" t="s">
        <v>535</v>
      </c>
      <c r="H101" s="157">
        <v>1.4</v>
      </c>
      <c r="K101" s="153"/>
      <c r="L101" s="156"/>
    </row>
    <row r="102" spans="1:12" s="28" customFormat="1">
      <c r="A102" s="26" t="s">
        <v>237</v>
      </c>
      <c r="B102" s="26" t="s">
        <v>202</v>
      </c>
      <c r="C102" s="26" t="s">
        <v>203</v>
      </c>
      <c r="D102" s="27" t="s">
        <v>341</v>
      </c>
      <c r="E102" s="27">
        <v>42369</v>
      </c>
      <c r="F102" s="171">
        <v>42382</v>
      </c>
      <c r="G102" s="26" t="s">
        <v>342</v>
      </c>
      <c r="H102" s="157">
        <v>50.18</v>
      </c>
      <c r="K102" s="153"/>
      <c r="L102" s="156"/>
    </row>
    <row r="103" spans="1:12" s="28" customFormat="1">
      <c r="A103" s="26" t="s">
        <v>237</v>
      </c>
      <c r="B103" s="26" t="s">
        <v>202</v>
      </c>
      <c r="C103" s="26" t="s">
        <v>203</v>
      </c>
      <c r="D103" s="27" t="s">
        <v>341</v>
      </c>
      <c r="E103" s="27">
        <v>42369</v>
      </c>
      <c r="F103" s="171">
        <v>42410</v>
      </c>
      <c r="G103" s="26" t="s">
        <v>541</v>
      </c>
      <c r="H103" s="157">
        <v>14.89</v>
      </c>
      <c r="K103" s="153"/>
      <c r="L103" s="156"/>
    </row>
    <row r="104" spans="1:12" s="28" customFormat="1">
      <c r="A104" s="26" t="s">
        <v>237</v>
      </c>
      <c r="B104" s="26" t="s">
        <v>202</v>
      </c>
      <c r="C104" s="26" t="s">
        <v>203</v>
      </c>
      <c r="D104" s="27" t="s">
        <v>341</v>
      </c>
      <c r="E104" s="27">
        <v>42369</v>
      </c>
      <c r="F104" s="171">
        <v>42410</v>
      </c>
      <c r="G104" s="26" t="s">
        <v>536</v>
      </c>
      <c r="H104" s="157">
        <v>21.47</v>
      </c>
      <c r="K104" s="153"/>
      <c r="L104" s="156"/>
    </row>
    <row r="105" spans="1:12" s="28" customFormat="1">
      <c r="A105" s="26" t="s">
        <v>237</v>
      </c>
      <c r="B105" s="26" t="s">
        <v>202</v>
      </c>
      <c r="C105" s="26" t="s">
        <v>203</v>
      </c>
      <c r="D105" s="27" t="s">
        <v>341</v>
      </c>
      <c r="E105" s="27">
        <v>42369</v>
      </c>
      <c r="F105" s="171">
        <v>42410</v>
      </c>
      <c r="G105" s="26" t="s">
        <v>537</v>
      </c>
      <c r="H105" s="157">
        <v>0.52</v>
      </c>
      <c r="K105" s="153"/>
      <c r="L105" s="156"/>
    </row>
    <row r="106" spans="1:12" s="28" customFormat="1">
      <c r="A106" s="26" t="s">
        <v>238</v>
      </c>
      <c r="B106" s="26" t="s">
        <v>202</v>
      </c>
      <c r="C106" s="26" t="s">
        <v>203</v>
      </c>
      <c r="D106" s="27" t="s">
        <v>343</v>
      </c>
      <c r="E106" s="27">
        <v>42308</v>
      </c>
      <c r="F106" s="171">
        <v>42328</v>
      </c>
      <c r="G106" s="26" t="s">
        <v>344</v>
      </c>
      <c r="H106" s="157">
        <v>194.82</v>
      </c>
      <c r="K106" s="153"/>
      <c r="L106" s="156"/>
    </row>
    <row r="107" spans="1:12" s="28" customFormat="1">
      <c r="A107" s="26" t="s">
        <v>238</v>
      </c>
      <c r="B107" s="26" t="s">
        <v>202</v>
      </c>
      <c r="C107" s="26" t="s">
        <v>203</v>
      </c>
      <c r="D107" s="27" t="s">
        <v>343</v>
      </c>
      <c r="E107" s="27">
        <v>42308</v>
      </c>
      <c r="F107" s="171">
        <v>42380</v>
      </c>
      <c r="G107" s="26" t="s">
        <v>538</v>
      </c>
      <c r="H107" s="157">
        <v>60.44</v>
      </c>
      <c r="K107" s="153"/>
      <c r="L107" s="156"/>
    </row>
    <row r="108" spans="1:12" s="28" customFormat="1">
      <c r="A108" s="26" t="s">
        <v>238</v>
      </c>
      <c r="B108" s="26" t="s">
        <v>202</v>
      </c>
      <c r="C108" s="26" t="s">
        <v>203</v>
      </c>
      <c r="D108" s="27" t="s">
        <v>343</v>
      </c>
      <c r="E108" s="27">
        <v>42308</v>
      </c>
      <c r="F108" s="171">
        <v>42380</v>
      </c>
      <c r="G108" s="26" t="s">
        <v>539</v>
      </c>
      <c r="H108" s="157">
        <v>84.24</v>
      </c>
      <c r="K108" s="153"/>
      <c r="L108" s="156"/>
    </row>
    <row r="109" spans="1:12" s="28" customFormat="1">
      <c r="A109" s="26" t="s">
        <v>238</v>
      </c>
      <c r="B109" s="26" t="s">
        <v>202</v>
      </c>
      <c r="C109" s="26" t="s">
        <v>203</v>
      </c>
      <c r="D109" s="27" t="s">
        <v>343</v>
      </c>
      <c r="E109" s="27">
        <v>42308</v>
      </c>
      <c r="F109" s="171">
        <v>42380</v>
      </c>
      <c r="G109" s="26" t="s">
        <v>540</v>
      </c>
      <c r="H109" s="157">
        <v>2.04</v>
      </c>
      <c r="K109" s="153"/>
      <c r="L109" s="156"/>
    </row>
    <row r="110" spans="1:12" s="28" customFormat="1">
      <c r="A110" s="26" t="s">
        <v>239</v>
      </c>
      <c r="B110" s="26" t="s">
        <v>202</v>
      </c>
      <c r="C110" s="26" t="s">
        <v>203</v>
      </c>
      <c r="D110" s="27" t="s">
        <v>345</v>
      </c>
      <c r="E110" s="27">
        <v>42308</v>
      </c>
      <c r="F110" s="171">
        <v>42328</v>
      </c>
      <c r="G110" s="26" t="s">
        <v>346</v>
      </c>
      <c r="H110" s="157">
        <v>66.930000000000007</v>
      </c>
      <c r="K110" s="153"/>
      <c r="L110" s="156"/>
    </row>
    <row r="111" spans="1:12" s="28" customFormat="1">
      <c r="A111" s="26" t="s">
        <v>239</v>
      </c>
      <c r="B111" s="26" t="s">
        <v>202</v>
      </c>
      <c r="C111" s="26" t="s">
        <v>203</v>
      </c>
      <c r="D111" s="27" t="s">
        <v>345</v>
      </c>
      <c r="E111" s="27">
        <v>42308</v>
      </c>
      <c r="F111" s="171">
        <v>42380</v>
      </c>
      <c r="G111" s="26" t="s">
        <v>542</v>
      </c>
      <c r="H111" s="157">
        <v>19.86</v>
      </c>
      <c r="K111" s="153"/>
      <c r="L111" s="156"/>
    </row>
    <row r="112" spans="1:12" s="28" customFormat="1">
      <c r="A112" s="26" t="s">
        <v>239</v>
      </c>
      <c r="B112" s="26" t="s">
        <v>202</v>
      </c>
      <c r="C112" s="26" t="s">
        <v>203</v>
      </c>
      <c r="D112" s="27" t="s">
        <v>345</v>
      </c>
      <c r="E112" s="27">
        <v>42308</v>
      </c>
      <c r="F112" s="171">
        <v>42380</v>
      </c>
      <c r="G112" s="26" t="s">
        <v>543</v>
      </c>
      <c r="H112" s="157">
        <v>28.64</v>
      </c>
      <c r="K112" s="153"/>
      <c r="L112" s="156"/>
    </row>
    <row r="113" spans="1:12" s="28" customFormat="1">
      <c r="A113" s="26" t="s">
        <v>239</v>
      </c>
      <c r="B113" s="26" t="s">
        <v>202</v>
      </c>
      <c r="C113" s="26" t="s">
        <v>203</v>
      </c>
      <c r="D113" s="27" t="s">
        <v>345</v>
      </c>
      <c r="E113" s="27">
        <v>42308</v>
      </c>
      <c r="F113" s="171">
        <v>42380</v>
      </c>
      <c r="G113" s="26" t="s">
        <v>544</v>
      </c>
      <c r="H113" s="157">
        <v>0.69</v>
      </c>
      <c r="K113" s="153"/>
      <c r="L113" s="156"/>
    </row>
    <row r="114" spans="1:12" s="28" customFormat="1">
      <c r="A114" s="26" t="s">
        <v>240</v>
      </c>
      <c r="B114" s="26" t="s">
        <v>202</v>
      </c>
      <c r="C114" s="26" t="s">
        <v>203</v>
      </c>
      <c r="D114" s="27" t="s">
        <v>347</v>
      </c>
      <c r="E114" s="27">
        <v>42338</v>
      </c>
      <c r="F114" s="171">
        <v>42347</v>
      </c>
      <c r="G114" s="26" t="s">
        <v>348</v>
      </c>
      <c r="H114" s="157">
        <v>84.92</v>
      </c>
      <c r="K114" s="153"/>
      <c r="L114" s="156"/>
    </row>
    <row r="115" spans="1:12" s="28" customFormat="1">
      <c r="A115" s="26" t="s">
        <v>240</v>
      </c>
      <c r="B115" s="26" t="s">
        <v>202</v>
      </c>
      <c r="C115" s="26" t="s">
        <v>203</v>
      </c>
      <c r="D115" s="27" t="s">
        <v>347</v>
      </c>
      <c r="E115" s="27">
        <v>42338</v>
      </c>
      <c r="F115" s="171">
        <v>42380</v>
      </c>
      <c r="G115" s="26" t="s">
        <v>545</v>
      </c>
      <c r="H115" s="157">
        <v>25.19</v>
      </c>
      <c r="K115" s="153"/>
      <c r="L115" s="156"/>
    </row>
    <row r="116" spans="1:12" s="28" customFormat="1">
      <c r="A116" s="26" t="s">
        <v>240</v>
      </c>
      <c r="B116" s="26" t="s">
        <v>202</v>
      </c>
      <c r="C116" s="26" t="s">
        <v>203</v>
      </c>
      <c r="D116" s="27" t="s">
        <v>347</v>
      </c>
      <c r="E116" s="27">
        <v>42338</v>
      </c>
      <c r="F116" s="171">
        <v>42380</v>
      </c>
      <c r="G116" s="26" t="s">
        <v>546</v>
      </c>
      <c r="H116" s="157">
        <v>36.340000000000003</v>
      </c>
      <c r="K116" s="153"/>
      <c r="L116" s="156"/>
    </row>
    <row r="117" spans="1:12" s="28" customFormat="1">
      <c r="A117" s="26" t="s">
        <v>240</v>
      </c>
      <c r="B117" s="26" t="s">
        <v>202</v>
      </c>
      <c r="C117" s="26" t="s">
        <v>203</v>
      </c>
      <c r="D117" s="27" t="s">
        <v>347</v>
      </c>
      <c r="E117" s="27">
        <v>42338</v>
      </c>
      <c r="F117" s="171">
        <v>42380</v>
      </c>
      <c r="G117" s="26" t="s">
        <v>547</v>
      </c>
      <c r="H117" s="157">
        <v>0.88</v>
      </c>
      <c r="K117" s="153"/>
      <c r="L117" s="156"/>
    </row>
    <row r="118" spans="1:12" s="28" customFormat="1">
      <c r="A118" s="26" t="s">
        <v>241</v>
      </c>
      <c r="B118" s="26" t="s">
        <v>202</v>
      </c>
      <c r="C118" s="26" t="s">
        <v>203</v>
      </c>
      <c r="D118" s="27" t="s">
        <v>349</v>
      </c>
      <c r="E118" s="27">
        <v>42369</v>
      </c>
      <c r="F118" s="171">
        <v>42382</v>
      </c>
      <c r="G118" s="26" t="s">
        <v>350</v>
      </c>
      <c r="H118" s="157">
        <v>119.66</v>
      </c>
      <c r="K118" s="153"/>
      <c r="L118" s="156"/>
    </row>
    <row r="119" spans="1:12" s="28" customFormat="1">
      <c r="A119" s="26" t="s">
        <v>241</v>
      </c>
      <c r="B119" s="26" t="s">
        <v>202</v>
      </c>
      <c r="C119" s="26" t="s">
        <v>203</v>
      </c>
      <c r="D119" s="27" t="s">
        <v>349</v>
      </c>
      <c r="E119" s="27">
        <v>42369</v>
      </c>
      <c r="F119" s="171">
        <v>42410</v>
      </c>
      <c r="G119" s="26" t="s">
        <v>548</v>
      </c>
      <c r="H119" s="157">
        <v>35.5</v>
      </c>
      <c r="K119" s="153"/>
      <c r="L119" s="156"/>
    </row>
    <row r="120" spans="1:12" s="28" customFormat="1">
      <c r="A120" s="26" t="s">
        <v>241</v>
      </c>
      <c r="B120" s="26" t="s">
        <v>202</v>
      </c>
      <c r="C120" s="26" t="s">
        <v>203</v>
      </c>
      <c r="D120" s="27" t="s">
        <v>349</v>
      </c>
      <c r="E120" s="27">
        <v>42369</v>
      </c>
      <c r="F120" s="171">
        <v>42410</v>
      </c>
      <c r="G120" s="26" t="s">
        <v>549</v>
      </c>
      <c r="H120" s="157">
        <v>51.2</v>
      </c>
      <c r="K120" s="153"/>
      <c r="L120" s="156"/>
    </row>
    <row r="121" spans="1:12" s="28" customFormat="1">
      <c r="A121" s="26" t="s">
        <v>241</v>
      </c>
      <c r="B121" s="26" t="s">
        <v>202</v>
      </c>
      <c r="C121" s="26" t="s">
        <v>203</v>
      </c>
      <c r="D121" s="27" t="s">
        <v>349</v>
      </c>
      <c r="E121" s="27">
        <v>42369</v>
      </c>
      <c r="F121" s="171">
        <v>42410</v>
      </c>
      <c r="G121" s="26" t="s">
        <v>550</v>
      </c>
      <c r="H121" s="157">
        <v>1.24</v>
      </c>
      <c r="K121" s="153"/>
      <c r="L121" s="156"/>
    </row>
    <row r="122" spans="1:12" s="28" customFormat="1">
      <c r="A122" s="26" t="s">
        <v>242</v>
      </c>
      <c r="B122" s="26" t="s">
        <v>202</v>
      </c>
      <c r="C122" s="26" t="s">
        <v>203</v>
      </c>
      <c r="D122" s="27" t="s">
        <v>351</v>
      </c>
      <c r="E122" s="27">
        <v>42338</v>
      </c>
      <c r="F122" s="171">
        <v>42355</v>
      </c>
      <c r="G122" s="26" t="s">
        <v>352</v>
      </c>
      <c r="H122" s="157">
        <v>77.2</v>
      </c>
      <c r="K122" s="153"/>
      <c r="L122" s="156"/>
    </row>
    <row r="123" spans="1:12" s="28" customFormat="1">
      <c r="A123" s="26" t="s">
        <v>242</v>
      </c>
      <c r="B123" s="26" t="s">
        <v>202</v>
      </c>
      <c r="C123" s="26" t="s">
        <v>203</v>
      </c>
      <c r="D123" s="27" t="s">
        <v>351</v>
      </c>
      <c r="E123" s="27">
        <v>42338</v>
      </c>
      <c r="F123" s="171">
        <v>42380</v>
      </c>
      <c r="G123" s="26" t="s">
        <v>551</v>
      </c>
      <c r="H123" s="157">
        <v>22.9</v>
      </c>
      <c r="K123" s="153"/>
      <c r="L123" s="156"/>
    </row>
    <row r="124" spans="1:12" s="28" customFormat="1">
      <c r="A124" s="26" t="s">
        <v>242</v>
      </c>
      <c r="B124" s="26" t="s">
        <v>202</v>
      </c>
      <c r="C124" s="26" t="s">
        <v>203</v>
      </c>
      <c r="D124" s="27" t="s">
        <v>351</v>
      </c>
      <c r="E124" s="27">
        <v>42338</v>
      </c>
      <c r="F124" s="171">
        <v>42380</v>
      </c>
      <c r="G124" s="26" t="s">
        <v>552</v>
      </c>
      <c r="H124" s="157">
        <v>33.03</v>
      </c>
      <c r="K124" s="153"/>
      <c r="L124" s="156"/>
    </row>
    <row r="125" spans="1:12" s="28" customFormat="1">
      <c r="A125" s="26" t="s">
        <v>242</v>
      </c>
      <c r="B125" s="26" t="s">
        <v>202</v>
      </c>
      <c r="C125" s="26" t="s">
        <v>203</v>
      </c>
      <c r="D125" s="27" t="s">
        <v>351</v>
      </c>
      <c r="E125" s="27">
        <v>42338</v>
      </c>
      <c r="F125" s="171">
        <v>42380</v>
      </c>
      <c r="G125" s="26" t="s">
        <v>553</v>
      </c>
      <c r="H125" s="157">
        <v>0.8</v>
      </c>
      <c r="K125" s="153"/>
      <c r="L125" s="156"/>
    </row>
    <row r="126" spans="1:12" s="28" customFormat="1">
      <c r="A126" s="26" t="s">
        <v>243</v>
      </c>
      <c r="B126" s="26" t="s">
        <v>202</v>
      </c>
      <c r="C126" s="26" t="s">
        <v>203</v>
      </c>
      <c r="D126" s="27" t="s">
        <v>353</v>
      </c>
      <c r="E126" s="27">
        <v>42369</v>
      </c>
      <c r="F126" s="171">
        <v>42396</v>
      </c>
      <c r="G126" s="26" t="s">
        <v>354</v>
      </c>
      <c r="H126" s="157">
        <v>38.6</v>
      </c>
      <c r="K126" s="153"/>
      <c r="L126" s="156"/>
    </row>
    <row r="127" spans="1:12" s="28" customFormat="1">
      <c r="A127" s="26" t="s">
        <v>243</v>
      </c>
      <c r="B127" s="26" t="s">
        <v>202</v>
      </c>
      <c r="C127" s="26" t="s">
        <v>203</v>
      </c>
      <c r="D127" s="27" t="s">
        <v>353</v>
      </c>
      <c r="E127" s="27">
        <v>42369</v>
      </c>
      <c r="F127" s="171">
        <v>42410</v>
      </c>
      <c r="G127" s="26" t="s">
        <v>554</v>
      </c>
      <c r="H127" s="157">
        <v>11.45</v>
      </c>
      <c r="K127" s="153"/>
      <c r="L127" s="156"/>
    </row>
    <row r="128" spans="1:12" s="28" customFormat="1">
      <c r="A128" s="26" t="s">
        <v>243</v>
      </c>
      <c r="B128" s="26" t="s">
        <v>202</v>
      </c>
      <c r="C128" s="26" t="s">
        <v>203</v>
      </c>
      <c r="D128" s="27" t="s">
        <v>353</v>
      </c>
      <c r="E128" s="27">
        <v>42369</v>
      </c>
      <c r="F128" s="171">
        <v>42410</v>
      </c>
      <c r="G128" s="26" t="s">
        <v>555</v>
      </c>
      <c r="H128" s="157">
        <v>16.52</v>
      </c>
      <c r="K128" s="153"/>
      <c r="L128" s="156"/>
    </row>
    <row r="129" spans="1:12" s="28" customFormat="1">
      <c r="A129" s="26" t="s">
        <v>243</v>
      </c>
      <c r="B129" s="26" t="s">
        <v>202</v>
      </c>
      <c r="C129" s="26" t="s">
        <v>203</v>
      </c>
      <c r="D129" s="27" t="s">
        <v>353</v>
      </c>
      <c r="E129" s="27">
        <v>42369</v>
      </c>
      <c r="F129" s="171">
        <v>42410</v>
      </c>
      <c r="G129" s="26" t="s">
        <v>556</v>
      </c>
      <c r="H129" s="157">
        <v>0.4</v>
      </c>
      <c r="K129" s="153"/>
      <c r="L129" s="156"/>
    </row>
    <row r="130" spans="1:12" s="28" customFormat="1">
      <c r="A130" s="26" t="s">
        <v>244</v>
      </c>
      <c r="B130" s="26" t="s">
        <v>202</v>
      </c>
      <c r="C130" s="26" t="s">
        <v>203</v>
      </c>
      <c r="D130" s="27" t="s">
        <v>355</v>
      </c>
      <c r="E130" s="27">
        <v>42369</v>
      </c>
      <c r="F130" s="171">
        <v>42382</v>
      </c>
      <c r="G130" s="26" t="s">
        <v>356</v>
      </c>
      <c r="H130" s="157">
        <v>21.01</v>
      </c>
      <c r="K130" s="153"/>
      <c r="L130" s="156"/>
    </row>
    <row r="131" spans="1:12" s="28" customFormat="1">
      <c r="A131" s="26" t="s">
        <v>244</v>
      </c>
      <c r="B131" s="26" t="s">
        <v>202</v>
      </c>
      <c r="C131" s="26" t="s">
        <v>203</v>
      </c>
      <c r="D131" s="27" t="s">
        <v>355</v>
      </c>
      <c r="E131" s="27">
        <v>42369</v>
      </c>
      <c r="F131" s="171">
        <v>42410</v>
      </c>
      <c r="G131" s="26" t="s">
        <v>557</v>
      </c>
      <c r="H131" s="157">
        <v>6.52</v>
      </c>
      <c r="K131" s="153"/>
      <c r="L131" s="156"/>
    </row>
    <row r="132" spans="1:12" s="28" customFormat="1">
      <c r="A132" s="26" t="s">
        <v>244</v>
      </c>
      <c r="B132" s="26" t="s">
        <v>202</v>
      </c>
      <c r="C132" s="26" t="s">
        <v>203</v>
      </c>
      <c r="D132" s="27" t="s">
        <v>355</v>
      </c>
      <c r="E132" s="27">
        <v>42369</v>
      </c>
      <c r="F132" s="171">
        <v>42410</v>
      </c>
      <c r="G132" s="26" t="s">
        <v>558</v>
      </c>
      <c r="H132" s="157">
        <v>9.08</v>
      </c>
      <c r="K132" s="153"/>
      <c r="L132" s="156"/>
    </row>
    <row r="133" spans="1:12" s="28" customFormat="1">
      <c r="A133" s="26" t="s">
        <v>244</v>
      </c>
      <c r="B133" s="26" t="s">
        <v>202</v>
      </c>
      <c r="C133" s="26" t="s">
        <v>203</v>
      </c>
      <c r="D133" s="27" t="s">
        <v>355</v>
      </c>
      <c r="E133" s="27">
        <v>42369</v>
      </c>
      <c r="F133" s="171">
        <v>42410</v>
      </c>
      <c r="G133" s="26" t="s">
        <v>559</v>
      </c>
      <c r="H133" s="157">
        <v>0.22</v>
      </c>
      <c r="K133" s="153"/>
      <c r="L133" s="156"/>
    </row>
    <row r="134" spans="1:12" s="28" customFormat="1">
      <c r="A134" s="26" t="s">
        <v>245</v>
      </c>
      <c r="B134" s="26" t="s">
        <v>202</v>
      </c>
      <c r="C134" s="26" t="s">
        <v>203</v>
      </c>
      <c r="D134" s="27" t="s">
        <v>357</v>
      </c>
      <c r="E134" s="27">
        <v>42369</v>
      </c>
      <c r="F134" s="171">
        <v>42388</v>
      </c>
      <c r="G134" s="26" t="s">
        <v>358</v>
      </c>
      <c r="H134" s="60">
        <v>142.86000000000001</v>
      </c>
    </row>
    <row r="135" spans="1:12" s="28" customFormat="1">
      <c r="A135" s="26" t="s">
        <v>245</v>
      </c>
      <c r="B135" s="26" t="s">
        <v>202</v>
      </c>
      <c r="C135" s="26" t="s">
        <v>203</v>
      </c>
      <c r="D135" s="27" t="s">
        <v>357</v>
      </c>
      <c r="E135" s="27">
        <v>42369</v>
      </c>
      <c r="F135" s="171">
        <v>42410</v>
      </c>
      <c r="G135" s="26" t="s">
        <v>560</v>
      </c>
      <c r="H135" s="60">
        <v>44.33</v>
      </c>
    </row>
    <row r="136" spans="1:12" s="28" customFormat="1">
      <c r="A136" s="26" t="s">
        <v>245</v>
      </c>
      <c r="B136" s="26" t="s">
        <v>202</v>
      </c>
      <c r="C136" s="26" t="s">
        <v>203</v>
      </c>
      <c r="D136" s="27" t="s">
        <v>357</v>
      </c>
      <c r="E136" s="27">
        <v>42369</v>
      </c>
      <c r="F136" s="171">
        <v>42410</v>
      </c>
      <c r="G136" s="26" t="s">
        <v>561</v>
      </c>
      <c r="H136" s="60">
        <v>61.77</v>
      </c>
    </row>
    <row r="137" spans="1:12" s="28" customFormat="1">
      <c r="A137" s="26" t="s">
        <v>245</v>
      </c>
      <c r="B137" s="26" t="s">
        <v>202</v>
      </c>
      <c r="C137" s="26" t="s">
        <v>203</v>
      </c>
      <c r="D137" s="27" t="s">
        <v>357</v>
      </c>
      <c r="E137" s="27">
        <v>42369</v>
      </c>
      <c r="F137" s="171">
        <v>42410</v>
      </c>
      <c r="G137" s="26" t="s">
        <v>562</v>
      </c>
      <c r="H137" s="60">
        <v>1.5</v>
      </c>
    </row>
    <row r="138" spans="1:12" s="28" customFormat="1">
      <c r="A138" s="26" t="s">
        <v>246</v>
      </c>
      <c r="B138" s="26" t="s">
        <v>202</v>
      </c>
      <c r="C138" s="26" t="s">
        <v>203</v>
      </c>
      <c r="D138" s="27" t="s">
        <v>359</v>
      </c>
      <c r="E138" s="27">
        <v>42369</v>
      </c>
      <c r="F138" s="171">
        <v>42388</v>
      </c>
      <c r="G138" s="26" t="s">
        <v>360</v>
      </c>
      <c r="H138" s="60">
        <v>162.12</v>
      </c>
    </row>
    <row r="139" spans="1:12" s="28" customFormat="1">
      <c r="A139" s="26" t="s">
        <v>246</v>
      </c>
      <c r="B139" s="26" t="s">
        <v>202</v>
      </c>
      <c r="C139" s="26" t="s">
        <v>203</v>
      </c>
      <c r="D139" s="27" t="s">
        <v>359</v>
      </c>
      <c r="E139" s="27">
        <v>42369</v>
      </c>
      <c r="F139" s="171">
        <v>42410</v>
      </c>
      <c r="G139" s="26" t="s">
        <v>563</v>
      </c>
      <c r="H139" s="60">
        <v>48.09</v>
      </c>
    </row>
    <row r="140" spans="1:12" s="28" customFormat="1">
      <c r="A140" s="26" t="s">
        <v>246</v>
      </c>
      <c r="B140" s="26" t="s">
        <v>202</v>
      </c>
      <c r="C140" s="26" t="s">
        <v>203</v>
      </c>
      <c r="D140" s="27" t="s">
        <v>359</v>
      </c>
      <c r="E140" s="27">
        <v>42369</v>
      </c>
      <c r="F140" s="171">
        <v>42410</v>
      </c>
      <c r="G140" s="26" t="s">
        <v>564</v>
      </c>
      <c r="H140" s="60">
        <v>69.37</v>
      </c>
    </row>
    <row r="141" spans="1:12" s="28" customFormat="1">
      <c r="A141" s="26" t="s">
        <v>246</v>
      </c>
      <c r="B141" s="26" t="s">
        <v>202</v>
      </c>
      <c r="C141" s="26" t="s">
        <v>203</v>
      </c>
      <c r="D141" s="27" t="s">
        <v>359</v>
      </c>
      <c r="E141" s="27">
        <v>42369</v>
      </c>
      <c r="F141" s="171">
        <v>42410</v>
      </c>
      <c r="G141" s="26" t="s">
        <v>565</v>
      </c>
      <c r="H141" s="60">
        <v>1.68</v>
      </c>
    </row>
    <row r="142" spans="1:12" s="28" customFormat="1">
      <c r="A142" s="26" t="s">
        <v>247</v>
      </c>
      <c r="B142" s="26" t="s">
        <v>202</v>
      </c>
      <c r="C142" s="26" t="s">
        <v>203</v>
      </c>
      <c r="D142" s="27" t="s">
        <v>361</v>
      </c>
      <c r="E142" s="27">
        <v>42369</v>
      </c>
      <c r="F142" s="171">
        <v>42396</v>
      </c>
      <c r="G142" s="26" t="s">
        <v>362</v>
      </c>
      <c r="H142" s="60">
        <v>252.1</v>
      </c>
      <c r="J142" s="161"/>
    </row>
    <row r="143" spans="1:12" s="28" customFormat="1">
      <c r="A143" s="26" t="s">
        <v>247</v>
      </c>
      <c r="B143" s="26" t="s">
        <v>202</v>
      </c>
      <c r="C143" s="26" t="s">
        <v>203</v>
      </c>
      <c r="D143" s="27" t="s">
        <v>361</v>
      </c>
      <c r="E143" s="27">
        <v>42369</v>
      </c>
      <c r="F143" s="171">
        <v>42410</v>
      </c>
      <c r="G143" s="26" t="s">
        <v>566</v>
      </c>
      <c r="H143" s="60">
        <v>78.23</v>
      </c>
      <c r="J143" s="161"/>
    </row>
    <row r="144" spans="1:12" s="28" customFormat="1">
      <c r="A144" s="26" t="s">
        <v>247</v>
      </c>
      <c r="B144" s="26" t="s">
        <v>202</v>
      </c>
      <c r="C144" s="26" t="s">
        <v>203</v>
      </c>
      <c r="D144" s="27" t="s">
        <v>361</v>
      </c>
      <c r="E144" s="27">
        <v>42369</v>
      </c>
      <c r="F144" s="171">
        <v>42410</v>
      </c>
      <c r="G144" s="26" t="s">
        <v>567</v>
      </c>
      <c r="H144" s="60">
        <v>109.01</v>
      </c>
      <c r="J144" s="161"/>
    </row>
    <row r="145" spans="1:10" s="28" customFormat="1">
      <c r="A145" s="26" t="s">
        <v>247</v>
      </c>
      <c r="B145" s="26" t="s">
        <v>202</v>
      </c>
      <c r="C145" s="26" t="s">
        <v>203</v>
      </c>
      <c r="D145" s="27" t="s">
        <v>361</v>
      </c>
      <c r="E145" s="27">
        <v>42369</v>
      </c>
      <c r="F145" s="171">
        <v>42410</v>
      </c>
      <c r="G145" s="26" t="s">
        <v>568</v>
      </c>
      <c r="H145" s="60">
        <v>2.64</v>
      </c>
      <c r="J145" s="161"/>
    </row>
    <row r="146" spans="1:10" s="28" customFormat="1">
      <c r="A146" s="258" t="s">
        <v>169</v>
      </c>
      <c r="B146" s="259"/>
      <c r="C146" s="259"/>
      <c r="D146" s="259"/>
      <c r="E146" s="259"/>
      <c r="F146" s="259"/>
      <c r="G146" s="260"/>
      <c r="H146" s="143">
        <f>SUM(H6:H145)</f>
        <v>10845.98</v>
      </c>
    </row>
    <row r="147" spans="1:10" s="28" customFormat="1">
      <c r="A147" s="26" t="s">
        <v>41</v>
      </c>
      <c r="B147" s="26" t="s">
        <v>202</v>
      </c>
      <c r="C147" s="26" t="s">
        <v>203</v>
      </c>
      <c r="D147" s="27" t="s">
        <v>674</v>
      </c>
      <c r="E147" s="27">
        <v>42551</v>
      </c>
      <c r="F147" s="171">
        <v>42555</v>
      </c>
      <c r="G147" s="26" t="s">
        <v>675</v>
      </c>
      <c r="H147" s="60">
        <v>169.84</v>
      </c>
      <c r="J147" s="161"/>
    </row>
    <row r="148" spans="1:10" s="28" customFormat="1">
      <c r="A148" s="26" t="s">
        <v>41</v>
      </c>
      <c r="B148" s="26" t="s">
        <v>202</v>
      </c>
      <c r="C148" s="26" t="s">
        <v>203</v>
      </c>
      <c r="D148" s="27" t="s">
        <v>674</v>
      </c>
      <c r="E148" s="27">
        <v>42551</v>
      </c>
      <c r="F148" s="171">
        <v>42585</v>
      </c>
      <c r="G148" s="26" t="s">
        <v>677</v>
      </c>
      <c r="H148" s="60">
        <v>50.38</v>
      </c>
      <c r="J148" s="161"/>
    </row>
    <row r="149" spans="1:10" s="28" customFormat="1">
      <c r="A149" s="26" t="s">
        <v>41</v>
      </c>
      <c r="B149" s="26" t="s">
        <v>202</v>
      </c>
      <c r="C149" s="26" t="s">
        <v>203</v>
      </c>
      <c r="D149" s="27" t="s">
        <v>674</v>
      </c>
      <c r="E149" s="27">
        <v>42551</v>
      </c>
      <c r="F149" s="171">
        <v>42585</v>
      </c>
      <c r="G149" s="26" t="s">
        <v>676</v>
      </c>
      <c r="H149" s="60">
        <v>72.67</v>
      </c>
      <c r="J149" s="161"/>
    </row>
    <row r="150" spans="1:10" s="28" customFormat="1">
      <c r="A150" s="26" t="s">
        <v>41</v>
      </c>
      <c r="B150" s="26" t="s">
        <v>202</v>
      </c>
      <c r="C150" s="26" t="s">
        <v>203</v>
      </c>
      <c r="D150" s="27" t="s">
        <v>674</v>
      </c>
      <c r="E150" s="27">
        <v>42551</v>
      </c>
      <c r="F150" s="171">
        <v>42585</v>
      </c>
      <c r="G150" s="26" t="s">
        <v>678</v>
      </c>
      <c r="H150" s="60">
        <v>1.76</v>
      </c>
      <c r="J150" s="161"/>
    </row>
    <row r="151" spans="1:10" s="28" customFormat="1">
      <c r="A151" s="26" t="s">
        <v>8</v>
      </c>
      <c r="B151" s="26" t="s">
        <v>202</v>
      </c>
      <c r="C151" s="26" t="s">
        <v>203</v>
      </c>
      <c r="D151" s="27" t="s">
        <v>923</v>
      </c>
      <c r="E151" s="27">
        <v>42551</v>
      </c>
      <c r="F151" s="171">
        <v>42585</v>
      </c>
      <c r="G151" s="26" t="s">
        <v>924</v>
      </c>
      <c r="H151" s="60">
        <v>77.2</v>
      </c>
      <c r="J151" s="161"/>
    </row>
    <row r="152" spans="1:10" s="28" customFormat="1">
      <c r="A152" s="26" t="s">
        <v>8</v>
      </c>
      <c r="B152" s="26" t="s">
        <v>202</v>
      </c>
      <c r="C152" s="26" t="s">
        <v>203</v>
      </c>
      <c r="D152" s="27" t="s">
        <v>923</v>
      </c>
      <c r="E152" s="27">
        <v>42551</v>
      </c>
      <c r="F152" s="171">
        <v>42585</v>
      </c>
      <c r="G152" s="26" t="s">
        <v>925</v>
      </c>
      <c r="H152" s="60">
        <v>22.9</v>
      </c>
      <c r="J152" s="161"/>
    </row>
    <row r="153" spans="1:10" s="28" customFormat="1">
      <c r="A153" s="26" t="s">
        <v>8</v>
      </c>
      <c r="B153" s="26" t="s">
        <v>202</v>
      </c>
      <c r="C153" s="26" t="s">
        <v>203</v>
      </c>
      <c r="D153" s="27" t="s">
        <v>923</v>
      </c>
      <c r="E153" s="27">
        <v>42551</v>
      </c>
      <c r="F153" s="171">
        <v>42585</v>
      </c>
      <c r="G153" s="26" t="s">
        <v>926</v>
      </c>
      <c r="H153" s="60">
        <v>33.03</v>
      </c>
      <c r="J153" s="161"/>
    </row>
    <row r="154" spans="1:10" s="28" customFormat="1">
      <c r="A154" s="26" t="s">
        <v>8</v>
      </c>
      <c r="B154" s="26" t="s">
        <v>202</v>
      </c>
      <c r="C154" s="26" t="s">
        <v>203</v>
      </c>
      <c r="D154" s="27" t="s">
        <v>923</v>
      </c>
      <c r="E154" s="27">
        <v>42551</v>
      </c>
      <c r="F154" s="171">
        <v>42585</v>
      </c>
      <c r="G154" s="26" t="s">
        <v>927</v>
      </c>
      <c r="H154" s="60">
        <v>0.8</v>
      </c>
      <c r="J154" s="161"/>
    </row>
    <row r="155" spans="1:10" s="28" customFormat="1">
      <c r="A155" s="26"/>
      <c r="B155" s="26"/>
      <c r="C155" s="26"/>
      <c r="D155" s="27"/>
      <c r="E155" s="27"/>
      <c r="F155" s="171"/>
      <c r="G155" s="26"/>
      <c r="H155" s="60"/>
      <c r="J155" s="161"/>
    </row>
    <row r="156" spans="1:10" s="28" customFormat="1">
      <c r="A156" s="26" t="s">
        <v>10</v>
      </c>
      <c r="B156" s="26" t="s">
        <v>202</v>
      </c>
      <c r="C156" s="26" t="s">
        <v>203</v>
      </c>
      <c r="D156" s="27" t="s">
        <v>679</v>
      </c>
      <c r="E156" s="27">
        <v>42521</v>
      </c>
      <c r="F156" s="171">
        <v>42549</v>
      </c>
      <c r="G156" s="26" t="s">
        <v>680</v>
      </c>
      <c r="H156" s="60">
        <v>55.16</v>
      </c>
      <c r="J156" s="161"/>
    </row>
    <row r="157" spans="1:10" s="28" customFormat="1">
      <c r="A157" s="26" t="s">
        <v>10</v>
      </c>
      <c r="B157" s="26" t="s">
        <v>202</v>
      </c>
      <c r="C157" s="26" t="s">
        <v>203</v>
      </c>
      <c r="D157" s="27" t="s">
        <v>679</v>
      </c>
      <c r="E157" s="27">
        <v>42521</v>
      </c>
      <c r="F157" s="171">
        <v>42562</v>
      </c>
      <c r="G157" s="26" t="s">
        <v>681</v>
      </c>
      <c r="H157" s="60">
        <v>14.91</v>
      </c>
      <c r="J157" s="161"/>
    </row>
    <row r="158" spans="1:10" s="28" customFormat="1">
      <c r="A158" s="26" t="s">
        <v>10</v>
      </c>
      <c r="B158" s="26" t="s">
        <v>202</v>
      </c>
      <c r="C158" s="26" t="s">
        <v>203</v>
      </c>
      <c r="D158" s="27" t="s">
        <v>679</v>
      </c>
      <c r="E158" s="27">
        <v>42521</v>
      </c>
      <c r="F158" s="171">
        <v>42562</v>
      </c>
      <c r="G158" s="26" t="s">
        <v>682</v>
      </c>
      <c r="H158" s="60">
        <v>23.12</v>
      </c>
      <c r="J158" s="161"/>
    </row>
    <row r="159" spans="1:10" s="28" customFormat="1">
      <c r="A159" s="26" t="s">
        <v>10</v>
      </c>
      <c r="B159" s="26" t="s">
        <v>202</v>
      </c>
      <c r="C159" s="26" t="s">
        <v>203</v>
      </c>
      <c r="D159" s="27" t="s">
        <v>679</v>
      </c>
      <c r="E159" s="27">
        <v>42521</v>
      </c>
      <c r="F159" s="171">
        <v>42562</v>
      </c>
      <c r="G159" s="26" t="s">
        <v>683</v>
      </c>
      <c r="H159" s="60">
        <v>0.56000000000000005</v>
      </c>
      <c r="J159" s="161"/>
    </row>
    <row r="160" spans="1:10" s="28" customFormat="1">
      <c r="A160" s="26"/>
      <c r="B160" s="26"/>
      <c r="C160" s="26"/>
      <c r="D160" s="27"/>
      <c r="E160" s="27"/>
      <c r="F160" s="171"/>
      <c r="G160" s="26"/>
      <c r="H160" s="60"/>
      <c r="J160" s="161"/>
    </row>
    <row r="161" spans="1:10" s="28" customFormat="1">
      <c r="A161" s="26" t="s">
        <v>211</v>
      </c>
      <c r="B161" s="26" t="s">
        <v>202</v>
      </c>
      <c r="C161" s="26" t="s">
        <v>203</v>
      </c>
      <c r="D161" s="27" t="s">
        <v>684</v>
      </c>
      <c r="E161" s="27">
        <v>42460</v>
      </c>
      <c r="F161" s="171">
        <v>42472</v>
      </c>
      <c r="G161" s="26" t="s">
        <v>685</v>
      </c>
      <c r="H161" s="60">
        <v>204.58</v>
      </c>
      <c r="J161" s="161"/>
    </row>
    <row r="162" spans="1:10" s="28" customFormat="1">
      <c r="A162" s="26" t="s">
        <v>211</v>
      </c>
      <c r="B162" s="26" t="s">
        <v>202</v>
      </c>
      <c r="C162" s="26" t="s">
        <v>203</v>
      </c>
      <c r="D162" s="27" t="s">
        <v>684</v>
      </c>
      <c r="E162" s="27">
        <v>42460</v>
      </c>
      <c r="F162" s="171">
        <v>42500</v>
      </c>
      <c r="G162" s="26" t="s">
        <v>689</v>
      </c>
      <c r="H162" s="60">
        <v>60.69</v>
      </c>
      <c r="J162" s="161"/>
    </row>
    <row r="163" spans="1:10" s="28" customFormat="1">
      <c r="A163" s="26" t="s">
        <v>211</v>
      </c>
      <c r="B163" s="26" t="s">
        <v>202</v>
      </c>
      <c r="C163" s="26" t="s">
        <v>203</v>
      </c>
      <c r="D163" s="27" t="s">
        <v>684</v>
      </c>
      <c r="E163" s="27">
        <v>42460</v>
      </c>
      <c r="F163" s="171">
        <v>42500</v>
      </c>
      <c r="G163" s="26" t="s">
        <v>690</v>
      </c>
      <c r="H163" s="60">
        <v>87.54</v>
      </c>
      <c r="J163" s="161"/>
    </row>
    <row r="164" spans="1:10" s="28" customFormat="1">
      <c r="A164" s="26" t="s">
        <v>211</v>
      </c>
      <c r="B164" s="26" t="s">
        <v>202</v>
      </c>
      <c r="C164" s="26" t="s">
        <v>203</v>
      </c>
      <c r="D164" s="27" t="s">
        <v>684</v>
      </c>
      <c r="E164" s="27">
        <v>42460</v>
      </c>
      <c r="F164" s="171">
        <v>42500</v>
      </c>
      <c r="G164" s="26" t="s">
        <v>691</v>
      </c>
      <c r="H164" s="60">
        <v>2.12</v>
      </c>
      <c r="J164" s="161"/>
    </row>
    <row r="165" spans="1:10" s="28" customFormat="1">
      <c r="A165" s="26" t="s">
        <v>86</v>
      </c>
      <c r="B165" s="26" t="s">
        <v>202</v>
      </c>
      <c r="C165" s="26" t="s">
        <v>203</v>
      </c>
      <c r="D165" s="27" t="s">
        <v>692</v>
      </c>
      <c r="E165" s="27">
        <v>42521</v>
      </c>
      <c r="F165" s="171">
        <v>42529</v>
      </c>
      <c r="G165" s="26" t="s">
        <v>693</v>
      </c>
      <c r="H165" s="60">
        <v>200.71</v>
      </c>
      <c r="J165" s="161"/>
    </row>
    <row r="166" spans="1:10" s="28" customFormat="1">
      <c r="A166" s="26" t="s">
        <v>86</v>
      </c>
      <c r="B166" s="26" t="s">
        <v>202</v>
      </c>
      <c r="C166" s="26" t="s">
        <v>203</v>
      </c>
      <c r="D166" s="27" t="s">
        <v>692</v>
      </c>
      <c r="E166" s="27">
        <v>42521</v>
      </c>
      <c r="F166" s="171">
        <v>42562</v>
      </c>
      <c r="G166" s="26" t="s">
        <v>686</v>
      </c>
      <c r="H166" s="60">
        <v>59.55</v>
      </c>
      <c r="J166" s="161"/>
    </row>
    <row r="167" spans="1:10" s="28" customFormat="1">
      <c r="A167" s="26" t="s">
        <v>86</v>
      </c>
      <c r="B167" s="26" t="s">
        <v>202</v>
      </c>
      <c r="C167" s="26" t="s">
        <v>203</v>
      </c>
      <c r="D167" s="27" t="s">
        <v>692</v>
      </c>
      <c r="E167" s="27">
        <v>42521</v>
      </c>
      <c r="F167" s="171">
        <v>42562</v>
      </c>
      <c r="G167" s="26" t="s">
        <v>687</v>
      </c>
      <c r="H167" s="60">
        <v>85.89</v>
      </c>
      <c r="J167" s="161"/>
    </row>
    <row r="168" spans="1:10" s="28" customFormat="1">
      <c r="A168" s="26" t="s">
        <v>86</v>
      </c>
      <c r="B168" s="26" t="s">
        <v>202</v>
      </c>
      <c r="C168" s="26" t="s">
        <v>203</v>
      </c>
      <c r="D168" s="27" t="s">
        <v>692</v>
      </c>
      <c r="E168" s="27">
        <v>42521</v>
      </c>
      <c r="F168" s="171">
        <v>42562</v>
      </c>
      <c r="G168" s="26" t="s">
        <v>688</v>
      </c>
      <c r="H168" s="60">
        <v>2.08</v>
      </c>
      <c r="J168" s="161"/>
    </row>
    <row r="169" spans="1:10" s="28" customFormat="1">
      <c r="A169" s="26" t="s">
        <v>212</v>
      </c>
      <c r="B169" s="26" t="s">
        <v>202</v>
      </c>
      <c r="C169" s="26" t="s">
        <v>203</v>
      </c>
      <c r="D169" s="27" t="s">
        <v>684</v>
      </c>
      <c r="E169" s="27">
        <v>42521</v>
      </c>
      <c r="F169" s="171">
        <v>42535</v>
      </c>
      <c r="G169" s="26" t="s">
        <v>694</v>
      </c>
      <c r="H169" s="60">
        <v>90.71</v>
      </c>
      <c r="J169" s="161"/>
    </row>
    <row r="170" spans="1:10" s="28" customFormat="1">
      <c r="A170" s="26" t="s">
        <v>212</v>
      </c>
      <c r="B170" s="26" t="s">
        <v>202</v>
      </c>
      <c r="C170" s="26" t="s">
        <v>203</v>
      </c>
      <c r="D170" s="27" t="s">
        <v>684</v>
      </c>
      <c r="E170" s="27">
        <v>42521</v>
      </c>
      <c r="F170" s="171">
        <v>42562</v>
      </c>
      <c r="G170" s="26" t="s">
        <v>695</v>
      </c>
      <c r="H170" s="60">
        <v>26.91</v>
      </c>
      <c r="J170" s="161"/>
    </row>
    <row r="171" spans="1:10" s="28" customFormat="1">
      <c r="A171" s="26" t="s">
        <v>212</v>
      </c>
      <c r="B171" s="26" t="s">
        <v>202</v>
      </c>
      <c r="C171" s="26" t="s">
        <v>203</v>
      </c>
      <c r="D171" s="27" t="s">
        <v>684</v>
      </c>
      <c r="E171" s="27">
        <v>42521</v>
      </c>
      <c r="F171" s="171">
        <v>42562</v>
      </c>
      <c r="G171" s="26" t="s">
        <v>696</v>
      </c>
      <c r="H171" s="60">
        <v>38.81</v>
      </c>
      <c r="J171" s="161"/>
    </row>
    <row r="172" spans="1:10" s="28" customFormat="1">
      <c r="A172" s="26" t="s">
        <v>212</v>
      </c>
      <c r="B172" s="26" t="s">
        <v>202</v>
      </c>
      <c r="C172" s="26" t="s">
        <v>203</v>
      </c>
      <c r="D172" s="27" t="s">
        <v>684</v>
      </c>
      <c r="E172" s="27">
        <v>42521</v>
      </c>
      <c r="F172" s="171">
        <v>42562</v>
      </c>
      <c r="G172" s="26" t="s">
        <v>697</v>
      </c>
      <c r="H172" s="60">
        <v>0.94</v>
      </c>
      <c r="J172" s="161"/>
    </row>
    <row r="173" spans="1:10" s="28" customFormat="1">
      <c r="A173" s="26" t="s">
        <v>91</v>
      </c>
      <c r="B173" s="26" t="s">
        <v>202</v>
      </c>
      <c r="C173" s="26" t="s">
        <v>203</v>
      </c>
      <c r="D173" s="27" t="s">
        <v>906</v>
      </c>
      <c r="E173" s="27">
        <v>42551</v>
      </c>
      <c r="F173" s="171">
        <v>42585</v>
      </c>
      <c r="G173" s="26" t="s">
        <v>907</v>
      </c>
      <c r="H173" s="60">
        <v>277.89999999999998</v>
      </c>
      <c r="J173" s="161"/>
    </row>
    <row r="174" spans="1:10" s="28" customFormat="1">
      <c r="A174" s="26" t="s">
        <v>91</v>
      </c>
      <c r="B174" s="26" t="s">
        <v>202</v>
      </c>
      <c r="C174" s="26" t="s">
        <v>203</v>
      </c>
      <c r="D174" s="27" t="s">
        <v>906</v>
      </c>
      <c r="E174" s="27">
        <v>42551</v>
      </c>
      <c r="F174" s="171">
        <v>42585</v>
      </c>
      <c r="G174" s="26" t="s">
        <v>908</v>
      </c>
      <c r="H174" s="60">
        <v>82.46</v>
      </c>
      <c r="J174" s="161"/>
    </row>
    <row r="175" spans="1:10" s="28" customFormat="1">
      <c r="A175" s="26" t="s">
        <v>91</v>
      </c>
      <c r="B175" s="26" t="s">
        <v>202</v>
      </c>
      <c r="C175" s="26" t="s">
        <v>203</v>
      </c>
      <c r="D175" s="27" t="s">
        <v>906</v>
      </c>
      <c r="E175" s="27">
        <v>42551</v>
      </c>
      <c r="F175" s="171">
        <v>42585</v>
      </c>
      <c r="G175" s="26" t="s">
        <v>909</v>
      </c>
      <c r="H175" s="60">
        <v>118.92</v>
      </c>
      <c r="J175" s="161"/>
    </row>
    <row r="176" spans="1:10" s="28" customFormat="1">
      <c r="A176" s="26" t="s">
        <v>91</v>
      </c>
      <c r="B176" s="26" t="s">
        <v>202</v>
      </c>
      <c r="C176" s="26" t="s">
        <v>203</v>
      </c>
      <c r="D176" s="27" t="s">
        <v>906</v>
      </c>
      <c r="E176" s="27">
        <v>42551</v>
      </c>
      <c r="F176" s="171">
        <v>42585</v>
      </c>
      <c r="G176" s="26" t="s">
        <v>910</v>
      </c>
      <c r="H176" s="60">
        <v>2.88</v>
      </c>
      <c r="J176" s="161"/>
    </row>
    <row r="177" spans="1:10" s="28" customFormat="1">
      <c r="A177" s="26"/>
      <c r="B177" s="26"/>
      <c r="C177" s="26"/>
      <c r="D177" s="27"/>
      <c r="E177" s="27"/>
      <c r="F177" s="171"/>
      <c r="G177" s="26"/>
      <c r="H177" s="60"/>
      <c r="J177" s="161"/>
    </row>
    <row r="178" spans="1:10" s="28" customFormat="1">
      <c r="A178" s="26" t="s">
        <v>213</v>
      </c>
      <c r="B178" s="26" t="s">
        <v>202</v>
      </c>
      <c r="C178" s="26" t="s">
        <v>203</v>
      </c>
      <c r="D178" s="27" t="s">
        <v>698</v>
      </c>
      <c r="E178" s="27">
        <v>42460</v>
      </c>
      <c r="F178" s="171">
        <v>42473</v>
      </c>
      <c r="G178" s="26" t="s">
        <v>699</v>
      </c>
      <c r="H178" s="60">
        <v>347.61</v>
      </c>
      <c r="J178" s="161"/>
    </row>
    <row r="179" spans="1:10" s="28" customFormat="1">
      <c r="A179" s="26" t="s">
        <v>213</v>
      </c>
      <c r="B179" s="26" t="s">
        <v>202</v>
      </c>
      <c r="C179" s="26" t="s">
        <v>203</v>
      </c>
      <c r="D179" s="27" t="s">
        <v>698</v>
      </c>
      <c r="E179" s="27">
        <v>42460</v>
      </c>
      <c r="F179" s="171">
        <v>42500</v>
      </c>
      <c r="G179" s="26" t="s">
        <v>700</v>
      </c>
      <c r="H179" s="60">
        <v>107.85</v>
      </c>
      <c r="J179" s="161"/>
    </row>
    <row r="180" spans="1:10" s="28" customFormat="1">
      <c r="A180" s="26" t="s">
        <v>213</v>
      </c>
      <c r="B180" s="26" t="s">
        <v>202</v>
      </c>
      <c r="C180" s="26" t="s">
        <v>203</v>
      </c>
      <c r="D180" s="27" t="s">
        <v>698</v>
      </c>
      <c r="E180" s="27">
        <v>42460</v>
      </c>
      <c r="F180" s="171">
        <v>42500</v>
      </c>
      <c r="G180" s="26" t="s">
        <v>701</v>
      </c>
      <c r="H180" s="60">
        <v>150.30000000000001</v>
      </c>
      <c r="J180" s="161"/>
    </row>
    <row r="181" spans="1:10" s="28" customFormat="1">
      <c r="A181" s="26" t="s">
        <v>213</v>
      </c>
      <c r="B181" s="26" t="s">
        <v>202</v>
      </c>
      <c r="C181" s="26" t="s">
        <v>203</v>
      </c>
      <c r="D181" s="27" t="s">
        <v>698</v>
      </c>
      <c r="E181" s="27">
        <v>42460</v>
      </c>
      <c r="F181" s="171">
        <v>42500</v>
      </c>
      <c r="G181" s="26" t="s">
        <v>702</v>
      </c>
      <c r="H181" s="60">
        <v>3.64</v>
      </c>
      <c r="J181" s="161"/>
    </row>
    <row r="182" spans="1:10" s="28" customFormat="1">
      <c r="A182" s="26" t="s">
        <v>214</v>
      </c>
      <c r="B182" s="26" t="s">
        <v>202</v>
      </c>
      <c r="C182" s="26" t="s">
        <v>203</v>
      </c>
      <c r="D182" s="27" t="s">
        <v>703</v>
      </c>
      <c r="E182" s="27">
        <v>42490</v>
      </c>
      <c r="F182" s="171">
        <v>42494</v>
      </c>
      <c r="G182" s="26" t="s">
        <v>704</v>
      </c>
      <c r="H182" s="60">
        <v>104.67</v>
      </c>
      <c r="J182" s="161"/>
    </row>
    <row r="183" spans="1:10" s="28" customFormat="1">
      <c r="A183" s="26" t="s">
        <v>214</v>
      </c>
      <c r="B183" s="26" t="s">
        <v>202</v>
      </c>
      <c r="C183" s="26" t="s">
        <v>203</v>
      </c>
      <c r="D183" s="27" t="s">
        <v>703</v>
      </c>
      <c r="E183" s="27">
        <v>42490</v>
      </c>
      <c r="F183" s="171">
        <v>42531</v>
      </c>
      <c r="G183" s="26" t="s">
        <v>705</v>
      </c>
      <c r="H183" s="60">
        <v>32.47</v>
      </c>
      <c r="J183" s="161"/>
    </row>
    <row r="184" spans="1:10" s="28" customFormat="1">
      <c r="A184" s="26" t="s">
        <v>214</v>
      </c>
      <c r="B184" s="26" t="s">
        <v>202</v>
      </c>
      <c r="C184" s="26" t="s">
        <v>203</v>
      </c>
      <c r="D184" s="27" t="s">
        <v>703</v>
      </c>
      <c r="E184" s="27">
        <v>42490</v>
      </c>
      <c r="F184" s="171">
        <v>42531</v>
      </c>
      <c r="G184" s="26" t="s">
        <v>709</v>
      </c>
      <c r="H184" s="60">
        <v>45.26</v>
      </c>
      <c r="J184" s="161"/>
    </row>
    <row r="185" spans="1:10" s="28" customFormat="1">
      <c r="A185" s="26" t="s">
        <v>214</v>
      </c>
      <c r="B185" s="26" t="s">
        <v>202</v>
      </c>
      <c r="C185" s="26" t="s">
        <v>203</v>
      </c>
      <c r="D185" s="27" t="s">
        <v>703</v>
      </c>
      <c r="E185" s="27">
        <v>42490</v>
      </c>
      <c r="F185" s="171">
        <v>42531</v>
      </c>
      <c r="G185" s="26" t="s">
        <v>706</v>
      </c>
      <c r="H185" s="60">
        <v>1.1000000000000001</v>
      </c>
      <c r="J185" s="161"/>
    </row>
    <row r="186" spans="1:10" s="28" customFormat="1">
      <c r="A186" s="26"/>
      <c r="B186" s="26"/>
      <c r="C186" s="26"/>
      <c r="D186" s="27"/>
      <c r="E186" s="27"/>
      <c r="F186" s="171"/>
      <c r="G186" s="26"/>
      <c r="H186" s="60"/>
      <c r="J186" s="161"/>
    </row>
    <row r="187" spans="1:10" s="28" customFormat="1">
      <c r="A187" s="26" t="s">
        <v>215</v>
      </c>
      <c r="B187" s="26" t="s">
        <v>202</v>
      </c>
      <c r="C187" s="26" t="s">
        <v>203</v>
      </c>
      <c r="D187" s="27" t="s">
        <v>707</v>
      </c>
      <c r="E187" s="27">
        <v>42400</v>
      </c>
      <c r="F187" s="171">
        <v>42446</v>
      </c>
      <c r="G187" s="26" t="s">
        <v>708</v>
      </c>
      <c r="H187" s="60">
        <v>316.5</v>
      </c>
      <c r="J187" s="161"/>
    </row>
    <row r="188" spans="1:10" s="28" customFormat="1">
      <c r="A188" s="26" t="s">
        <v>215</v>
      </c>
      <c r="B188" s="26" t="s">
        <v>202</v>
      </c>
      <c r="C188" s="26" t="s">
        <v>203</v>
      </c>
      <c r="D188" s="27" t="s">
        <v>707</v>
      </c>
      <c r="E188" s="27">
        <v>42400</v>
      </c>
      <c r="F188" s="171">
        <v>42468</v>
      </c>
      <c r="G188" s="26" t="s">
        <v>710</v>
      </c>
      <c r="H188" s="60">
        <v>93.91</v>
      </c>
      <c r="J188" s="161"/>
    </row>
    <row r="189" spans="1:10" s="28" customFormat="1">
      <c r="A189" s="26" t="s">
        <v>215</v>
      </c>
      <c r="B189" s="26" t="s">
        <v>202</v>
      </c>
      <c r="C189" s="26" t="s">
        <v>203</v>
      </c>
      <c r="D189" s="27" t="s">
        <v>707</v>
      </c>
      <c r="E189" s="27">
        <v>42400</v>
      </c>
      <c r="F189" s="171">
        <v>42468</v>
      </c>
      <c r="G189" s="26" t="s">
        <v>711</v>
      </c>
      <c r="H189" s="60">
        <v>135.44</v>
      </c>
      <c r="J189" s="161"/>
    </row>
    <row r="190" spans="1:10" s="28" customFormat="1">
      <c r="A190" s="26" t="s">
        <v>215</v>
      </c>
      <c r="B190" s="26" t="s">
        <v>202</v>
      </c>
      <c r="C190" s="26" t="s">
        <v>203</v>
      </c>
      <c r="D190" s="27" t="s">
        <v>707</v>
      </c>
      <c r="E190" s="27">
        <v>42400</v>
      </c>
      <c r="F190" s="171">
        <v>42468</v>
      </c>
      <c r="G190" s="26" t="s">
        <v>712</v>
      </c>
      <c r="H190" s="60">
        <v>3.28</v>
      </c>
      <c r="J190" s="161"/>
    </row>
    <row r="191" spans="1:10" s="28" customFormat="1">
      <c r="A191" s="26" t="s">
        <v>216</v>
      </c>
      <c r="B191" s="26" t="s">
        <v>202</v>
      </c>
      <c r="C191" s="26" t="s">
        <v>203</v>
      </c>
      <c r="D191" s="27" t="s">
        <v>713</v>
      </c>
      <c r="E191" s="27">
        <v>42521</v>
      </c>
      <c r="F191" s="171">
        <v>42549</v>
      </c>
      <c r="G191" s="26" t="s">
        <v>714</v>
      </c>
      <c r="H191" s="60">
        <v>38.6</v>
      </c>
      <c r="J191" s="161"/>
    </row>
    <row r="192" spans="1:10" s="28" customFormat="1">
      <c r="A192" s="26" t="s">
        <v>216</v>
      </c>
      <c r="B192" s="26" t="s">
        <v>202</v>
      </c>
      <c r="C192" s="26" t="s">
        <v>203</v>
      </c>
      <c r="D192" s="27" t="s">
        <v>713</v>
      </c>
      <c r="E192" s="27">
        <v>42521</v>
      </c>
      <c r="F192" s="171">
        <v>42562</v>
      </c>
      <c r="G192" s="26" t="s">
        <v>715</v>
      </c>
      <c r="H192" s="60">
        <v>11.45</v>
      </c>
      <c r="J192" s="161"/>
    </row>
    <row r="193" spans="1:12" s="28" customFormat="1">
      <c r="A193" s="26" t="s">
        <v>216</v>
      </c>
      <c r="B193" s="26" t="s">
        <v>202</v>
      </c>
      <c r="C193" s="26" t="s">
        <v>203</v>
      </c>
      <c r="D193" s="27" t="s">
        <v>713</v>
      </c>
      <c r="E193" s="27">
        <v>42521</v>
      </c>
      <c r="F193" s="171">
        <v>42562</v>
      </c>
      <c r="G193" s="26" t="s">
        <v>716</v>
      </c>
      <c r="H193" s="60">
        <v>16.52</v>
      </c>
      <c r="J193" s="161"/>
    </row>
    <row r="194" spans="1:12" s="28" customFormat="1">
      <c r="A194" s="26" t="s">
        <v>216</v>
      </c>
      <c r="B194" s="26" t="s">
        <v>202</v>
      </c>
      <c r="C194" s="26" t="s">
        <v>203</v>
      </c>
      <c r="D194" s="27" t="s">
        <v>713</v>
      </c>
      <c r="E194" s="27">
        <v>42521</v>
      </c>
      <c r="F194" s="171">
        <v>42562</v>
      </c>
      <c r="G194" s="26" t="s">
        <v>717</v>
      </c>
      <c r="H194" s="60">
        <v>0.4</v>
      </c>
      <c r="J194" s="161"/>
    </row>
    <row r="195" spans="1:12" s="28" customFormat="1">
      <c r="A195" s="26"/>
      <c r="B195" s="26"/>
      <c r="C195" s="26"/>
      <c r="D195" s="27"/>
      <c r="E195" s="27"/>
      <c r="F195" s="171"/>
      <c r="G195" s="26"/>
      <c r="H195" s="60"/>
      <c r="J195" s="161"/>
    </row>
    <row r="196" spans="1:12" s="28" customFormat="1">
      <c r="A196" s="26" t="s">
        <v>217</v>
      </c>
      <c r="B196" s="26" t="s">
        <v>202</v>
      </c>
      <c r="C196" s="26" t="s">
        <v>203</v>
      </c>
      <c r="D196" s="27" t="s">
        <v>718</v>
      </c>
      <c r="E196" s="27">
        <v>42521</v>
      </c>
      <c r="F196" s="171">
        <v>42535</v>
      </c>
      <c r="G196" s="26" t="s">
        <v>719</v>
      </c>
      <c r="H196" s="157">
        <v>187.21</v>
      </c>
      <c r="K196" s="153"/>
      <c r="L196" s="156"/>
    </row>
    <row r="197" spans="1:12" s="28" customFormat="1">
      <c r="A197" s="26" t="s">
        <v>217</v>
      </c>
      <c r="B197" s="26" t="s">
        <v>202</v>
      </c>
      <c r="C197" s="26" t="s">
        <v>203</v>
      </c>
      <c r="D197" s="27" t="s">
        <v>718</v>
      </c>
      <c r="E197" s="27">
        <v>42521</v>
      </c>
      <c r="F197" s="171">
        <v>42562</v>
      </c>
      <c r="G197" s="26" t="s">
        <v>720</v>
      </c>
      <c r="H197" s="157">
        <v>55.53</v>
      </c>
      <c r="K197" s="153"/>
      <c r="L197" s="156"/>
    </row>
    <row r="198" spans="1:12" s="28" customFormat="1">
      <c r="A198" s="26" t="s">
        <v>217</v>
      </c>
      <c r="B198" s="26" t="s">
        <v>202</v>
      </c>
      <c r="C198" s="26" t="s">
        <v>203</v>
      </c>
      <c r="D198" s="27" t="s">
        <v>718</v>
      </c>
      <c r="E198" s="27">
        <v>42521</v>
      </c>
      <c r="F198" s="171">
        <v>42562</v>
      </c>
      <c r="G198" s="26" t="s">
        <v>721</v>
      </c>
      <c r="H198" s="157">
        <v>80.099999999999994</v>
      </c>
      <c r="K198" s="153"/>
      <c r="L198" s="156"/>
    </row>
    <row r="199" spans="1:12" s="28" customFormat="1">
      <c r="A199" s="26" t="s">
        <v>217</v>
      </c>
      <c r="B199" s="26" t="s">
        <v>202</v>
      </c>
      <c r="C199" s="26" t="s">
        <v>203</v>
      </c>
      <c r="D199" s="27" t="s">
        <v>718</v>
      </c>
      <c r="E199" s="27">
        <v>42521</v>
      </c>
      <c r="F199" s="171">
        <v>42562</v>
      </c>
      <c r="G199" s="26" t="s">
        <v>724</v>
      </c>
      <c r="H199" s="157">
        <v>1.94</v>
      </c>
      <c r="K199" s="153"/>
      <c r="L199" s="156"/>
    </row>
    <row r="200" spans="1:12" s="28" customFormat="1">
      <c r="A200" s="26"/>
      <c r="B200" s="26"/>
      <c r="C200" s="26"/>
      <c r="D200" s="27"/>
      <c r="E200" s="27"/>
      <c r="F200" s="171"/>
      <c r="G200" s="26"/>
      <c r="H200" s="157"/>
      <c r="K200" s="153"/>
      <c r="L200" s="156"/>
    </row>
    <row r="201" spans="1:12" s="28" customFormat="1">
      <c r="A201" s="26" t="s">
        <v>218</v>
      </c>
      <c r="B201" s="26" t="s">
        <v>202</v>
      </c>
      <c r="C201" s="26" t="s">
        <v>203</v>
      </c>
      <c r="D201" s="27" t="s">
        <v>722</v>
      </c>
      <c r="E201" s="27">
        <v>42400</v>
      </c>
      <c r="F201" s="171">
        <v>42447</v>
      </c>
      <c r="G201" s="26" t="s">
        <v>723</v>
      </c>
      <c r="H201" s="157">
        <v>77.739999999999995</v>
      </c>
      <c r="K201" s="153"/>
      <c r="L201" s="156"/>
    </row>
    <row r="202" spans="1:12" s="28" customFormat="1">
      <c r="A202" s="26" t="s">
        <v>218</v>
      </c>
      <c r="B202" s="26" t="s">
        <v>202</v>
      </c>
      <c r="C202" s="26" t="s">
        <v>203</v>
      </c>
      <c r="D202" s="27" t="s">
        <v>722</v>
      </c>
      <c r="E202" s="27">
        <v>42400</v>
      </c>
      <c r="F202" s="171">
        <v>42468</v>
      </c>
      <c r="G202" s="26" t="s">
        <v>725</v>
      </c>
      <c r="H202" s="157">
        <v>23.06</v>
      </c>
      <c r="K202" s="153"/>
      <c r="L202" s="156"/>
    </row>
    <row r="203" spans="1:12" s="28" customFormat="1">
      <c r="A203" s="26" t="s">
        <v>218</v>
      </c>
      <c r="B203" s="26" t="s">
        <v>202</v>
      </c>
      <c r="C203" s="26" t="s">
        <v>203</v>
      </c>
      <c r="D203" s="27" t="s">
        <v>722</v>
      </c>
      <c r="E203" s="27">
        <v>42400</v>
      </c>
      <c r="F203" s="171">
        <v>42468</v>
      </c>
      <c r="G203" s="26" t="s">
        <v>726</v>
      </c>
      <c r="H203" s="157">
        <v>33.26</v>
      </c>
      <c r="K203" s="153"/>
      <c r="L203" s="156"/>
    </row>
    <row r="204" spans="1:12" s="28" customFormat="1">
      <c r="A204" s="26" t="s">
        <v>218</v>
      </c>
      <c r="B204" s="26" t="s">
        <v>202</v>
      </c>
      <c r="C204" s="26" t="s">
        <v>203</v>
      </c>
      <c r="D204" s="27" t="s">
        <v>722</v>
      </c>
      <c r="E204" s="27">
        <v>42400</v>
      </c>
      <c r="F204" s="171">
        <v>42468</v>
      </c>
      <c r="G204" s="26" t="s">
        <v>727</v>
      </c>
      <c r="H204" s="157">
        <v>0.81</v>
      </c>
      <c r="K204" s="153"/>
      <c r="L204" s="156"/>
    </row>
    <row r="205" spans="1:12" s="28" customFormat="1">
      <c r="A205" s="26" t="s">
        <v>219</v>
      </c>
      <c r="B205" s="26" t="s">
        <v>202</v>
      </c>
      <c r="C205" s="26" t="s">
        <v>203</v>
      </c>
      <c r="D205" s="27" t="s">
        <v>728</v>
      </c>
      <c r="E205" s="27">
        <v>42460</v>
      </c>
      <c r="F205" s="171">
        <v>42501</v>
      </c>
      <c r="G205" s="26" t="s">
        <v>729</v>
      </c>
      <c r="H205" s="157">
        <v>81.44</v>
      </c>
      <c r="K205" s="153"/>
      <c r="L205" s="156"/>
    </row>
    <row r="206" spans="1:12" s="28" customFormat="1">
      <c r="A206" s="26" t="s">
        <v>219</v>
      </c>
      <c r="B206" s="26" t="s">
        <v>202</v>
      </c>
      <c r="C206" s="26" t="s">
        <v>203</v>
      </c>
      <c r="D206" s="27" t="s">
        <v>728</v>
      </c>
      <c r="E206" s="27">
        <v>42460</v>
      </c>
      <c r="F206" s="171">
        <v>42531</v>
      </c>
      <c r="G206" s="26" t="s">
        <v>730</v>
      </c>
      <c r="H206" s="157">
        <v>24.16</v>
      </c>
      <c r="K206" s="153"/>
      <c r="L206" s="156"/>
    </row>
    <row r="207" spans="1:12" s="28" customFormat="1">
      <c r="A207" s="26" t="s">
        <v>219</v>
      </c>
      <c r="B207" s="26" t="s">
        <v>202</v>
      </c>
      <c r="C207" s="26" t="s">
        <v>203</v>
      </c>
      <c r="D207" s="27" t="s">
        <v>728</v>
      </c>
      <c r="E207" s="27">
        <v>42460</v>
      </c>
      <c r="F207" s="171">
        <v>42531</v>
      </c>
      <c r="G207" s="26" t="s">
        <v>731</v>
      </c>
      <c r="H207" s="157">
        <v>34.85</v>
      </c>
      <c r="K207" s="153"/>
      <c r="L207" s="156"/>
    </row>
    <row r="208" spans="1:12" s="28" customFormat="1">
      <c r="A208" s="26" t="s">
        <v>219</v>
      </c>
      <c r="B208" s="26" t="s">
        <v>202</v>
      </c>
      <c r="C208" s="26" t="s">
        <v>203</v>
      </c>
      <c r="D208" s="27" t="s">
        <v>728</v>
      </c>
      <c r="E208" s="27">
        <v>42460</v>
      </c>
      <c r="F208" s="171">
        <v>42531</v>
      </c>
      <c r="G208" s="26" t="s">
        <v>732</v>
      </c>
      <c r="H208" s="157">
        <v>0.84</v>
      </c>
      <c r="K208" s="153"/>
      <c r="L208" s="156"/>
    </row>
    <row r="209" spans="1:12" s="28" customFormat="1">
      <c r="A209" s="26"/>
      <c r="B209" s="26"/>
      <c r="C209" s="26"/>
      <c r="D209" s="27"/>
      <c r="E209" s="27"/>
      <c r="F209" s="171"/>
      <c r="G209" s="26"/>
      <c r="H209" s="157"/>
      <c r="K209" s="153"/>
      <c r="L209" s="156"/>
    </row>
    <row r="210" spans="1:12" s="28" customFormat="1">
      <c r="A210" s="26" t="s">
        <v>220</v>
      </c>
      <c r="B210" s="26" t="s">
        <v>202</v>
      </c>
      <c r="C210" s="26" t="s">
        <v>203</v>
      </c>
      <c r="D210" s="27" t="s">
        <v>733</v>
      </c>
      <c r="E210" s="27">
        <v>42429</v>
      </c>
      <c r="F210" s="171">
        <v>42447</v>
      </c>
      <c r="G210" s="26" t="s">
        <v>734</v>
      </c>
      <c r="H210" s="157">
        <v>110.32</v>
      </c>
      <c r="K210" s="153"/>
      <c r="L210" s="156"/>
    </row>
    <row r="211" spans="1:12" s="28" customFormat="1">
      <c r="A211" s="26" t="s">
        <v>220</v>
      </c>
      <c r="B211" s="26" t="s">
        <v>202</v>
      </c>
      <c r="C211" s="26" t="s">
        <v>203</v>
      </c>
      <c r="D211" s="27" t="s">
        <v>733</v>
      </c>
      <c r="E211" s="27">
        <v>42429</v>
      </c>
      <c r="F211" s="171">
        <v>42468</v>
      </c>
      <c r="G211" s="26" t="s">
        <v>735</v>
      </c>
      <c r="H211" s="157">
        <v>29.82</v>
      </c>
      <c r="K211" s="153"/>
      <c r="L211" s="156"/>
    </row>
    <row r="212" spans="1:12" s="28" customFormat="1">
      <c r="A212" s="26" t="s">
        <v>220</v>
      </c>
      <c r="B212" s="26" t="s">
        <v>202</v>
      </c>
      <c r="C212" s="26" t="s">
        <v>203</v>
      </c>
      <c r="D212" s="27" t="s">
        <v>733</v>
      </c>
      <c r="E212" s="27">
        <v>42429</v>
      </c>
      <c r="F212" s="171">
        <v>42468</v>
      </c>
      <c r="G212" s="26" t="s">
        <v>736</v>
      </c>
      <c r="H212" s="157">
        <v>46.25</v>
      </c>
      <c r="K212" s="153"/>
      <c r="L212" s="156"/>
    </row>
    <row r="213" spans="1:12" s="28" customFormat="1">
      <c r="A213" s="26" t="s">
        <v>220</v>
      </c>
      <c r="B213" s="26" t="s">
        <v>202</v>
      </c>
      <c r="C213" s="26" t="s">
        <v>203</v>
      </c>
      <c r="D213" s="27" t="s">
        <v>733</v>
      </c>
      <c r="E213" s="27">
        <v>42429</v>
      </c>
      <c r="F213" s="171">
        <v>42468</v>
      </c>
      <c r="G213" s="26" t="s">
        <v>737</v>
      </c>
      <c r="H213" s="157">
        <v>1.1200000000000001</v>
      </c>
      <c r="K213" s="153"/>
      <c r="L213" s="156"/>
    </row>
    <row r="214" spans="1:12" s="28" customFormat="1">
      <c r="A214" s="26" t="s">
        <v>221</v>
      </c>
      <c r="B214" s="26" t="s">
        <v>202</v>
      </c>
      <c r="C214" s="26" t="s">
        <v>203</v>
      </c>
      <c r="D214" s="27" t="s">
        <v>738</v>
      </c>
      <c r="E214" s="27">
        <v>42460</v>
      </c>
      <c r="F214" s="171">
        <v>42487</v>
      </c>
      <c r="G214" s="26" t="s">
        <v>739</v>
      </c>
      <c r="H214" s="157">
        <v>133.96</v>
      </c>
      <c r="K214" s="153"/>
      <c r="L214" s="156"/>
    </row>
    <row r="215" spans="1:12" s="28" customFormat="1">
      <c r="A215" s="26" t="s">
        <v>221</v>
      </c>
      <c r="B215" s="26" t="s">
        <v>202</v>
      </c>
      <c r="C215" s="26" t="s">
        <v>203</v>
      </c>
      <c r="D215" s="27" t="s">
        <v>738</v>
      </c>
      <c r="E215" s="27">
        <v>42460</v>
      </c>
      <c r="F215" s="171">
        <v>42500</v>
      </c>
      <c r="G215" s="26" t="s">
        <v>740</v>
      </c>
      <c r="H215" s="157">
        <v>36.21</v>
      </c>
      <c r="K215" s="153"/>
      <c r="L215" s="156"/>
    </row>
    <row r="216" spans="1:12" s="28" customFormat="1">
      <c r="A216" s="26" t="s">
        <v>221</v>
      </c>
      <c r="B216" s="26" t="s">
        <v>202</v>
      </c>
      <c r="C216" s="26" t="s">
        <v>203</v>
      </c>
      <c r="D216" s="27" t="s">
        <v>738</v>
      </c>
      <c r="E216" s="27">
        <v>42460</v>
      </c>
      <c r="F216" s="171">
        <v>42500</v>
      </c>
      <c r="G216" s="26" t="s">
        <v>741</v>
      </c>
      <c r="H216" s="157">
        <v>56.16</v>
      </c>
      <c r="K216" s="153"/>
      <c r="L216" s="156"/>
    </row>
    <row r="217" spans="1:12" s="28" customFormat="1">
      <c r="A217" s="26" t="s">
        <v>221</v>
      </c>
      <c r="B217" s="26" t="s">
        <v>202</v>
      </c>
      <c r="C217" s="26" t="s">
        <v>203</v>
      </c>
      <c r="D217" s="27" t="s">
        <v>738</v>
      </c>
      <c r="E217" s="27">
        <v>42460</v>
      </c>
      <c r="F217" s="171">
        <v>42500</v>
      </c>
      <c r="G217" s="26" t="s">
        <v>742</v>
      </c>
      <c r="H217" s="157">
        <v>1.36</v>
      </c>
      <c r="K217" s="153"/>
      <c r="L217" s="156"/>
    </row>
    <row r="218" spans="1:12" s="28" customFormat="1">
      <c r="A218" s="26" t="s">
        <v>223</v>
      </c>
      <c r="B218" s="26" t="s">
        <v>202</v>
      </c>
      <c r="C218" s="26" t="s">
        <v>203</v>
      </c>
      <c r="D218" s="27" t="s">
        <v>743</v>
      </c>
      <c r="E218" s="27">
        <v>42521</v>
      </c>
      <c r="F218" s="171">
        <v>42535</v>
      </c>
      <c r="G218" s="26" t="s">
        <v>744</v>
      </c>
      <c r="H218" s="157">
        <v>110.32</v>
      </c>
      <c r="K218" s="153"/>
      <c r="L218" s="156"/>
    </row>
    <row r="219" spans="1:12" s="28" customFormat="1">
      <c r="A219" s="26" t="s">
        <v>223</v>
      </c>
      <c r="B219" s="26" t="s">
        <v>202</v>
      </c>
      <c r="C219" s="26" t="s">
        <v>203</v>
      </c>
      <c r="D219" s="27" t="s">
        <v>743</v>
      </c>
      <c r="E219" s="27">
        <v>42521</v>
      </c>
      <c r="F219" s="171">
        <v>42562</v>
      </c>
      <c r="G219" s="26" t="s">
        <v>745</v>
      </c>
      <c r="H219" s="157">
        <v>29.82</v>
      </c>
      <c r="K219" s="153"/>
      <c r="L219" s="156"/>
    </row>
    <row r="220" spans="1:12" s="28" customFormat="1">
      <c r="A220" s="26" t="s">
        <v>223</v>
      </c>
      <c r="B220" s="26" t="s">
        <v>202</v>
      </c>
      <c r="C220" s="26" t="s">
        <v>203</v>
      </c>
      <c r="D220" s="27" t="s">
        <v>743</v>
      </c>
      <c r="E220" s="27">
        <v>42521</v>
      </c>
      <c r="F220" s="171">
        <v>42562</v>
      </c>
      <c r="G220" s="26" t="s">
        <v>746</v>
      </c>
      <c r="H220" s="157">
        <v>46.25</v>
      </c>
      <c r="K220" s="153"/>
      <c r="L220" s="156"/>
    </row>
    <row r="221" spans="1:12" s="28" customFormat="1">
      <c r="A221" s="26" t="s">
        <v>223</v>
      </c>
      <c r="B221" s="26" t="s">
        <v>202</v>
      </c>
      <c r="C221" s="26" t="s">
        <v>203</v>
      </c>
      <c r="D221" s="27" t="s">
        <v>743</v>
      </c>
      <c r="E221" s="27">
        <v>42521</v>
      </c>
      <c r="F221" s="171">
        <v>42562</v>
      </c>
      <c r="G221" s="26" t="s">
        <v>747</v>
      </c>
      <c r="H221" s="157">
        <v>1.1200000000000001</v>
      </c>
      <c r="K221" s="153"/>
      <c r="L221" s="156"/>
    </row>
    <row r="222" spans="1:12" s="28" customFormat="1">
      <c r="A222" s="26" t="s">
        <v>225</v>
      </c>
      <c r="B222" s="26" t="s">
        <v>202</v>
      </c>
      <c r="C222" s="26" t="s">
        <v>203</v>
      </c>
      <c r="D222" s="27" t="s">
        <v>928</v>
      </c>
      <c r="E222" s="27">
        <v>42551</v>
      </c>
      <c r="F222" s="174">
        <v>42586</v>
      </c>
      <c r="G222" s="26" t="s">
        <v>930</v>
      </c>
      <c r="H222" s="157">
        <v>78.8</v>
      </c>
      <c r="K222" s="153"/>
      <c r="L222" s="156"/>
    </row>
    <row r="223" spans="1:12" s="28" customFormat="1">
      <c r="A223" s="26" t="s">
        <v>225</v>
      </c>
      <c r="B223" s="26" t="s">
        <v>202</v>
      </c>
      <c r="C223" s="26" t="s">
        <v>203</v>
      </c>
      <c r="D223" s="27" t="s">
        <v>928</v>
      </c>
      <c r="E223" s="27">
        <v>42551</v>
      </c>
      <c r="F223" s="173">
        <v>42586</v>
      </c>
      <c r="G223" s="26" t="s">
        <v>931</v>
      </c>
      <c r="H223" s="157">
        <v>21.3</v>
      </c>
      <c r="K223" s="153"/>
      <c r="L223" s="156"/>
    </row>
    <row r="224" spans="1:12" s="28" customFormat="1">
      <c r="A224" s="26" t="s">
        <v>225</v>
      </c>
      <c r="B224" s="26" t="s">
        <v>202</v>
      </c>
      <c r="C224" s="26" t="s">
        <v>203</v>
      </c>
      <c r="D224" s="27" t="s">
        <v>928</v>
      </c>
      <c r="E224" s="27">
        <v>42551</v>
      </c>
      <c r="F224" s="173">
        <v>42586</v>
      </c>
      <c r="G224" s="26" t="s">
        <v>932</v>
      </c>
      <c r="H224" s="157">
        <v>33.03</v>
      </c>
      <c r="K224" s="153"/>
      <c r="L224" s="156"/>
    </row>
    <row r="225" spans="1:12" s="28" customFormat="1">
      <c r="A225" s="26" t="s">
        <v>225</v>
      </c>
      <c r="B225" s="26" t="s">
        <v>202</v>
      </c>
      <c r="C225" s="26" t="s">
        <v>203</v>
      </c>
      <c r="D225" s="27" t="s">
        <v>928</v>
      </c>
      <c r="E225" s="27">
        <v>42551</v>
      </c>
      <c r="F225" s="173">
        <v>42586</v>
      </c>
      <c r="G225" s="26" t="s">
        <v>933</v>
      </c>
      <c r="H225" s="157">
        <v>0.8</v>
      </c>
      <c r="K225" s="153"/>
      <c r="L225" s="156"/>
    </row>
    <row r="226" spans="1:12" s="28" customFormat="1">
      <c r="A226" s="26"/>
      <c r="B226" s="26"/>
      <c r="C226" s="26"/>
      <c r="D226" s="27"/>
      <c r="E226" s="27"/>
      <c r="F226" s="173"/>
      <c r="G226" s="26"/>
      <c r="H226" s="157"/>
      <c r="K226" s="153"/>
      <c r="L226" s="156"/>
    </row>
    <row r="227" spans="1:12" s="28" customFormat="1">
      <c r="A227" s="26" t="s">
        <v>226</v>
      </c>
      <c r="B227" s="26" t="s">
        <v>202</v>
      </c>
      <c r="C227" s="26" t="s">
        <v>203</v>
      </c>
      <c r="D227" s="27" t="s">
        <v>748</v>
      </c>
      <c r="E227" s="27">
        <v>42400</v>
      </c>
      <c r="F227" s="171">
        <v>42464</v>
      </c>
      <c r="G227" s="26" t="s">
        <v>789</v>
      </c>
      <c r="H227" s="157">
        <v>286.49</v>
      </c>
      <c r="K227" s="153"/>
      <c r="L227" s="156"/>
    </row>
    <row r="228" spans="1:12" s="28" customFormat="1">
      <c r="A228" s="26" t="s">
        <v>226</v>
      </c>
      <c r="B228" s="26" t="s">
        <v>202</v>
      </c>
      <c r="C228" s="26" t="s">
        <v>203</v>
      </c>
      <c r="D228" s="27" t="s">
        <v>748</v>
      </c>
      <c r="E228" s="27">
        <v>42400</v>
      </c>
      <c r="F228" s="171">
        <v>42500</v>
      </c>
      <c r="G228" s="26" t="s">
        <v>790</v>
      </c>
      <c r="H228" s="157">
        <v>88.89</v>
      </c>
      <c r="K228" s="153"/>
      <c r="L228" s="156"/>
    </row>
    <row r="229" spans="1:12" s="28" customFormat="1">
      <c r="A229" s="26" t="s">
        <v>226</v>
      </c>
      <c r="B229" s="26" t="s">
        <v>202</v>
      </c>
      <c r="C229" s="26" t="s">
        <v>203</v>
      </c>
      <c r="D229" s="27" t="s">
        <v>748</v>
      </c>
      <c r="E229" s="27">
        <v>42400</v>
      </c>
      <c r="F229" s="171">
        <v>42500</v>
      </c>
      <c r="G229" s="26" t="s">
        <v>791</v>
      </c>
      <c r="H229" s="157">
        <v>123.88</v>
      </c>
      <c r="K229" s="153"/>
      <c r="L229" s="156"/>
    </row>
    <row r="230" spans="1:12" s="28" customFormat="1">
      <c r="A230" s="26" t="s">
        <v>226</v>
      </c>
      <c r="B230" s="26" t="s">
        <v>202</v>
      </c>
      <c r="C230" s="26" t="s">
        <v>203</v>
      </c>
      <c r="D230" s="27" t="s">
        <v>748</v>
      </c>
      <c r="E230" s="27">
        <v>42400</v>
      </c>
      <c r="F230" s="171">
        <v>42500</v>
      </c>
      <c r="G230" s="26" t="s">
        <v>792</v>
      </c>
      <c r="H230" s="157">
        <v>3</v>
      </c>
      <c r="K230" s="153"/>
      <c r="L230" s="156"/>
    </row>
    <row r="231" spans="1:12" s="28" customFormat="1">
      <c r="A231" s="26"/>
      <c r="B231" s="26"/>
      <c r="C231" s="26"/>
      <c r="D231" s="27"/>
      <c r="E231" s="27"/>
      <c r="F231" s="171"/>
      <c r="G231" s="26"/>
      <c r="H231" s="157"/>
      <c r="K231" s="153"/>
      <c r="L231" s="156"/>
    </row>
    <row r="232" spans="1:12" s="28" customFormat="1">
      <c r="A232" s="26" t="s">
        <v>398</v>
      </c>
      <c r="B232" s="26" t="s">
        <v>202</v>
      </c>
      <c r="C232" s="26" t="s">
        <v>203</v>
      </c>
      <c r="D232" s="27" t="s">
        <v>749</v>
      </c>
      <c r="E232" s="27">
        <v>42429</v>
      </c>
      <c r="F232" s="171">
        <v>42468</v>
      </c>
      <c r="G232" s="26" t="s">
        <v>750</v>
      </c>
      <c r="H232" s="157">
        <v>259.75</v>
      </c>
      <c r="K232" s="153"/>
      <c r="L232" s="156"/>
    </row>
    <row r="233" spans="1:12" s="28" customFormat="1">
      <c r="A233" s="26" t="s">
        <v>398</v>
      </c>
      <c r="B233" s="26" t="s">
        <v>202</v>
      </c>
      <c r="C233" s="26" t="s">
        <v>203</v>
      </c>
      <c r="D233" s="27" t="s">
        <v>749</v>
      </c>
      <c r="E233" s="27">
        <v>42429</v>
      </c>
      <c r="F233" s="171">
        <v>42500</v>
      </c>
      <c r="G233" s="26" t="s">
        <v>751</v>
      </c>
      <c r="H233" s="157">
        <v>80.59</v>
      </c>
      <c r="K233" s="153"/>
      <c r="L233" s="156"/>
    </row>
    <row r="234" spans="1:12" s="28" customFormat="1">
      <c r="A234" s="26" t="s">
        <v>398</v>
      </c>
      <c r="B234" s="26" t="s">
        <v>202</v>
      </c>
      <c r="C234" s="26" t="s">
        <v>203</v>
      </c>
      <c r="D234" s="27" t="s">
        <v>749</v>
      </c>
      <c r="E234" s="27">
        <v>42429</v>
      </c>
      <c r="F234" s="171">
        <v>42500</v>
      </c>
      <c r="G234" s="26" t="s">
        <v>752</v>
      </c>
      <c r="H234" s="157">
        <v>112.32</v>
      </c>
      <c r="K234" s="153"/>
      <c r="L234" s="156"/>
    </row>
    <row r="235" spans="1:12" s="28" customFormat="1">
      <c r="A235" s="26" t="s">
        <v>398</v>
      </c>
      <c r="B235" s="26" t="s">
        <v>202</v>
      </c>
      <c r="C235" s="26" t="s">
        <v>203</v>
      </c>
      <c r="D235" s="27" t="s">
        <v>749</v>
      </c>
      <c r="E235" s="27">
        <v>42429</v>
      </c>
      <c r="F235" s="171">
        <v>42500</v>
      </c>
      <c r="G235" s="26" t="s">
        <v>753</v>
      </c>
      <c r="H235" s="157">
        <v>2.72</v>
      </c>
      <c r="K235" s="153"/>
      <c r="L235" s="156"/>
    </row>
    <row r="236" spans="1:12" s="28" customFormat="1">
      <c r="A236" s="26" t="s">
        <v>227</v>
      </c>
      <c r="B236" s="26" t="s">
        <v>202</v>
      </c>
      <c r="C236" s="26" t="s">
        <v>203</v>
      </c>
      <c r="D236" s="27" t="s">
        <v>754</v>
      </c>
      <c r="E236" s="27">
        <v>42521</v>
      </c>
      <c r="F236" s="171">
        <v>42528</v>
      </c>
      <c r="G236" s="26" t="s">
        <v>755</v>
      </c>
      <c r="H236" s="157">
        <v>76.400000000000006</v>
      </c>
      <c r="K236" s="153"/>
      <c r="L236" s="156"/>
    </row>
    <row r="237" spans="1:12" s="28" customFormat="1">
      <c r="A237" s="26" t="s">
        <v>227</v>
      </c>
      <c r="B237" s="26" t="s">
        <v>202</v>
      </c>
      <c r="C237" s="26" t="s">
        <v>203</v>
      </c>
      <c r="D237" s="27" t="s">
        <v>754</v>
      </c>
      <c r="E237" s="27">
        <v>42521</v>
      </c>
      <c r="F237" s="171">
        <v>42562</v>
      </c>
      <c r="G237" s="26" t="s">
        <v>756</v>
      </c>
      <c r="H237" s="157">
        <v>23.7</v>
      </c>
      <c r="K237" s="153"/>
      <c r="L237" s="156"/>
    </row>
    <row r="238" spans="1:12" s="28" customFormat="1">
      <c r="A238" s="26" t="s">
        <v>227</v>
      </c>
      <c r="B238" s="26" t="s">
        <v>202</v>
      </c>
      <c r="C238" s="26" t="s">
        <v>203</v>
      </c>
      <c r="D238" s="27" t="s">
        <v>754</v>
      </c>
      <c r="E238" s="27">
        <v>42521</v>
      </c>
      <c r="F238" s="171">
        <v>42562</v>
      </c>
      <c r="G238" s="26" t="s">
        <v>757</v>
      </c>
      <c r="H238" s="157">
        <v>33.03</v>
      </c>
      <c r="K238" s="153"/>
      <c r="L238" s="156"/>
    </row>
    <row r="239" spans="1:12" s="28" customFormat="1">
      <c r="A239" s="26" t="s">
        <v>227</v>
      </c>
      <c r="B239" s="26" t="s">
        <v>202</v>
      </c>
      <c r="C239" s="26" t="s">
        <v>203</v>
      </c>
      <c r="D239" s="27" t="s">
        <v>754</v>
      </c>
      <c r="E239" s="27">
        <v>42521</v>
      </c>
      <c r="F239" s="171">
        <v>42562</v>
      </c>
      <c r="G239" s="26" t="s">
        <v>758</v>
      </c>
      <c r="H239" s="157">
        <v>0.8</v>
      </c>
      <c r="K239" s="153"/>
      <c r="L239" s="156"/>
    </row>
    <row r="240" spans="1:12" s="28" customFormat="1">
      <c r="A240" s="26"/>
      <c r="B240" s="26"/>
      <c r="C240" s="26"/>
      <c r="D240" s="27"/>
      <c r="E240" s="27"/>
      <c r="F240" s="171"/>
      <c r="G240" s="26"/>
      <c r="H240" s="157"/>
      <c r="K240" s="153"/>
      <c r="L240" s="156"/>
    </row>
    <row r="241" spans="1:8" s="28" customFormat="1">
      <c r="A241" s="26" t="s">
        <v>228</v>
      </c>
      <c r="B241" s="26" t="s">
        <v>202</v>
      </c>
      <c r="C241" s="26" t="s">
        <v>203</v>
      </c>
      <c r="D241" s="27" t="s">
        <v>759</v>
      </c>
      <c r="E241" s="27">
        <v>42400</v>
      </c>
      <c r="F241" s="171">
        <v>42425</v>
      </c>
      <c r="G241" s="26" t="s">
        <v>760</v>
      </c>
      <c r="H241" s="60">
        <v>84.92</v>
      </c>
    </row>
    <row r="242" spans="1:8" s="28" customFormat="1">
      <c r="A242" s="26" t="s">
        <v>228</v>
      </c>
      <c r="B242" s="26" t="s">
        <v>202</v>
      </c>
      <c r="C242" s="26" t="s">
        <v>203</v>
      </c>
      <c r="D242" s="27" t="s">
        <v>759</v>
      </c>
      <c r="E242" s="27">
        <v>42400</v>
      </c>
      <c r="F242" s="171">
        <v>42457</v>
      </c>
      <c r="G242" s="26" t="s">
        <v>761</v>
      </c>
      <c r="H242" s="60">
        <v>25.19</v>
      </c>
    </row>
    <row r="243" spans="1:8" s="28" customFormat="1">
      <c r="A243" s="26" t="s">
        <v>228</v>
      </c>
      <c r="B243" s="26" t="s">
        <v>202</v>
      </c>
      <c r="C243" s="26" t="s">
        <v>203</v>
      </c>
      <c r="D243" s="27" t="s">
        <v>759</v>
      </c>
      <c r="E243" s="27">
        <v>42400</v>
      </c>
      <c r="F243" s="171">
        <v>42457</v>
      </c>
      <c r="G243" s="26" t="s">
        <v>762</v>
      </c>
      <c r="H243" s="60">
        <v>36.340000000000003</v>
      </c>
    </row>
    <row r="244" spans="1:8" s="28" customFormat="1">
      <c r="A244" s="26" t="s">
        <v>228</v>
      </c>
      <c r="B244" s="26" t="s">
        <v>202</v>
      </c>
      <c r="C244" s="26" t="s">
        <v>203</v>
      </c>
      <c r="D244" s="27" t="s">
        <v>759</v>
      </c>
      <c r="E244" s="27">
        <v>42400</v>
      </c>
      <c r="F244" s="171">
        <v>42457</v>
      </c>
      <c r="G244" s="26" t="s">
        <v>763</v>
      </c>
      <c r="H244" s="60">
        <v>0.88</v>
      </c>
    </row>
    <row r="245" spans="1:8" s="28" customFormat="1">
      <c r="A245" s="26" t="s">
        <v>229</v>
      </c>
      <c r="B245" s="26" t="s">
        <v>202</v>
      </c>
      <c r="C245" s="26" t="s">
        <v>203</v>
      </c>
      <c r="D245" s="27" t="s">
        <v>764</v>
      </c>
      <c r="E245" s="27">
        <v>42429</v>
      </c>
      <c r="F245" s="171">
        <v>42464</v>
      </c>
      <c r="G245" s="26" t="s">
        <v>765</v>
      </c>
      <c r="H245" s="60">
        <v>92.64</v>
      </c>
    </row>
    <row r="246" spans="1:8" s="28" customFormat="1">
      <c r="A246" s="26" t="s">
        <v>229</v>
      </c>
      <c r="B246" s="26" t="s">
        <v>202</v>
      </c>
      <c r="C246" s="26" t="s">
        <v>203</v>
      </c>
      <c r="D246" s="27" t="s">
        <v>764</v>
      </c>
      <c r="E246" s="27">
        <v>42429</v>
      </c>
      <c r="F246" s="171">
        <v>42500</v>
      </c>
      <c r="G246" s="26" t="s">
        <v>766</v>
      </c>
      <c r="H246" s="60">
        <v>27.48</v>
      </c>
    </row>
    <row r="247" spans="1:8" s="28" customFormat="1">
      <c r="A247" s="26" t="s">
        <v>229</v>
      </c>
      <c r="B247" s="26" t="s">
        <v>202</v>
      </c>
      <c r="C247" s="26" t="s">
        <v>203</v>
      </c>
      <c r="D247" s="27" t="s">
        <v>764</v>
      </c>
      <c r="E247" s="27">
        <v>42429</v>
      </c>
      <c r="F247" s="171">
        <v>42500</v>
      </c>
      <c r="G247" s="26" t="s">
        <v>767</v>
      </c>
      <c r="H247" s="60">
        <v>39.64</v>
      </c>
    </row>
    <row r="248" spans="1:8" s="28" customFormat="1">
      <c r="A248" s="26" t="s">
        <v>229</v>
      </c>
      <c r="B248" s="26" t="s">
        <v>202</v>
      </c>
      <c r="C248" s="26" t="s">
        <v>203</v>
      </c>
      <c r="D248" s="27" t="s">
        <v>764</v>
      </c>
      <c r="E248" s="27">
        <v>42429</v>
      </c>
      <c r="F248" s="171">
        <v>42500</v>
      </c>
      <c r="G248" s="26" t="s">
        <v>768</v>
      </c>
      <c r="H248" s="60">
        <v>0.96</v>
      </c>
    </row>
    <row r="249" spans="1:8" s="28" customFormat="1">
      <c r="A249" s="26" t="s">
        <v>236</v>
      </c>
      <c r="B249" s="26" t="s">
        <v>202</v>
      </c>
      <c r="C249" s="26" t="s">
        <v>203</v>
      </c>
      <c r="D249" s="27" t="s">
        <v>769</v>
      </c>
      <c r="E249" s="27">
        <v>42460</v>
      </c>
      <c r="F249" s="171">
        <v>42472</v>
      </c>
      <c r="G249" s="26" t="s">
        <v>770</v>
      </c>
      <c r="H249" s="60">
        <v>154.4</v>
      </c>
    </row>
    <row r="250" spans="1:8" s="28" customFormat="1">
      <c r="A250" s="26" t="s">
        <v>236</v>
      </c>
      <c r="B250" s="26" t="s">
        <v>202</v>
      </c>
      <c r="C250" s="26" t="s">
        <v>203</v>
      </c>
      <c r="D250" s="27" t="s">
        <v>769</v>
      </c>
      <c r="E250" s="27">
        <v>42460</v>
      </c>
      <c r="F250" s="171">
        <v>42500</v>
      </c>
      <c r="G250" s="26" t="s">
        <v>771</v>
      </c>
      <c r="H250" s="60">
        <v>45.8</v>
      </c>
    </row>
    <row r="251" spans="1:8" s="28" customFormat="1">
      <c r="A251" s="26" t="s">
        <v>236</v>
      </c>
      <c r="B251" s="26" t="s">
        <v>202</v>
      </c>
      <c r="C251" s="26" t="s">
        <v>203</v>
      </c>
      <c r="D251" s="27" t="s">
        <v>769</v>
      </c>
      <c r="E251" s="27">
        <v>42460</v>
      </c>
      <c r="F251" s="171">
        <v>42500</v>
      </c>
      <c r="G251" s="26" t="s">
        <v>772</v>
      </c>
      <c r="H251" s="60">
        <v>66.069999999999993</v>
      </c>
    </row>
    <row r="252" spans="1:8" s="28" customFormat="1">
      <c r="A252" s="26" t="s">
        <v>236</v>
      </c>
      <c r="B252" s="26" t="s">
        <v>202</v>
      </c>
      <c r="C252" s="26" t="s">
        <v>203</v>
      </c>
      <c r="D252" s="27" t="s">
        <v>769</v>
      </c>
      <c r="E252" s="27">
        <v>42460</v>
      </c>
      <c r="F252" s="171">
        <v>42500</v>
      </c>
      <c r="G252" s="26" t="s">
        <v>773</v>
      </c>
      <c r="H252" s="60">
        <v>1.6</v>
      </c>
    </row>
    <row r="253" spans="1:8" s="28" customFormat="1">
      <c r="A253" s="26" t="s">
        <v>237</v>
      </c>
      <c r="B253" s="26" t="s">
        <v>202</v>
      </c>
      <c r="C253" s="26" t="s">
        <v>203</v>
      </c>
      <c r="D253" s="27" t="s">
        <v>774</v>
      </c>
      <c r="E253" s="27">
        <v>42490</v>
      </c>
      <c r="F253" s="171">
        <v>42501</v>
      </c>
      <c r="G253" s="26" t="s">
        <v>775</v>
      </c>
      <c r="H253" s="60">
        <v>154.4</v>
      </c>
    </row>
    <row r="254" spans="1:8" s="28" customFormat="1">
      <c r="A254" s="26" t="s">
        <v>237</v>
      </c>
      <c r="B254" s="26" t="s">
        <v>202</v>
      </c>
      <c r="C254" s="26" t="s">
        <v>203</v>
      </c>
      <c r="D254" s="27" t="s">
        <v>774</v>
      </c>
      <c r="E254" s="27">
        <v>42490</v>
      </c>
      <c r="F254" s="171">
        <v>42531</v>
      </c>
      <c r="G254" s="26" t="s">
        <v>776</v>
      </c>
      <c r="H254" s="60">
        <v>45.8</v>
      </c>
    </row>
    <row r="255" spans="1:8" s="28" customFormat="1">
      <c r="A255" s="26" t="s">
        <v>237</v>
      </c>
      <c r="B255" s="26" t="s">
        <v>202</v>
      </c>
      <c r="C255" s="26" t="s">
        <v>203</v>
      </c>
      <c r="D255" s="27" t="s">
        <v>774</v>
      </c>
      <c r="E255" s="27">
        <v>42490</v>
      </c>
      <c r="F255" s="171">
        <v>42531</v>
      </c>
      <c r="G255" s="26" t="s">
        <v>777</v>
      </c>
      <c r="H255" s="60">
        <v>66.069999999999993</v>
      </c>
    </row>
    <row r="256" spans="1:8" s="28" customFormat="1">
      <c r="A256" s="26" t="s">
        <v>237</v>
      </c>
      <c r="B256" s="26" t="s">
        <v>202</v>
      </c>
      <c r="C256" s="26" t="s">
        <v>203</v>
      </c>
      <c r="D256" s="27" t="s">
        <v>774</v>
      </c>
      <c r="E256" s="27">
        <v>42490</v>
      </c>
      <c r="F256" s="171">
        <v>42531</v>
      </c>
      <c r="G256" s="26" t="s">
        <v>778</v>
      </c>
      <c r="H256" s="60">
        <v>1.6</v>
      </c>
    </row>
    <row r="257" spans="1:12" s="28" customFormat="1">
      <c r="A257" s="169" t="s">
        <v>238</v>
      </c>
      <c r="B257" s="26" t="s">
        <v>202</v>
      </c>
      <c r="C257" s="26" t="s">
        <v>203</v>
      </c>
      <c r="D257" s="27" t="s">
        <v>779</v>
      </c>
      <c r="E257" s="27">
        <v>42521</v>
      </c>
      <c r="F257" s="171">
        <v>42535</v>
      </c>
      <c r="G257" s="26" t="s">
        <v>780</v>
      </c>
      <c r="H257" s="60">
        <v>169.84</v>
      </c>
    </row>
    <row r="258" spans="1:12" s="28" customFormat="1">
      <c r="A258" s="169" t="s">
        <v>238</v>
      </c>
      <c r="B258" s="26" t="s">
        <v>202</v>
      </c>
      <c r="C258" s="26" t="s">
        <v>203</v>
      </c>
      <c r="D258" s="27" t="s">
        <v>779</v>
      </c>
      <c r="E258" s="27">
        <v>42521</v>
      </c>
      <c r="F258" s="171">
        <v>42562</v>
      </c>
      <c r="G258" s="26" t="s">
        <v>781</v>
      </c>
      <c r="H258" s="60">
        <v>50.38</v>
      </c>
    </row>
    <row r="259" spans="1:12" s="28" customFormat="1">
      <c r="A259" s="169" t="s">
        <v>238</v>
      </c>
      <c r="B259" s="26" t="s">
        <v>202</v>
      </c>
      <c r="C259" s="26" t="s">
        <v>203</v>
      </c>
      <c r="D259" s="27" t="s">
        <v>779</v>
      </c>
      <c r="E259" s="27">
        <v>42521</v>
      </c>
      <c r="F259" s="171">
        <v>42562</v>
      </c>
      <c r="G259" s="26" t="s">
        <v>782</v>
      </c>
      <c r="H259" s="60">
        <v>72.67</v>
      </c>
    </row>
    <row r="260" spans="1:12" s="28" customFormat="1">
      <c r="A260" s="169" t="s">
        <v>238</v>
      </c>
      <c r="B260" s="26" t="s">
        <v>202</v>
      </c>
      <c r="C260" s="26" t="s">
        <v>203</v>
      </c>
      <c r="D260" s="27" t="s">
        <v>779</v>
      </c>
      <c r="E260" s="27">
        <v>42521</v>
      </c>
      <c r="F260" s="171">
        <v>42562</v>
      </c>
      <c r="G260" s="26" t="s">
        <v>783</v>
      </c>
      <c r="H260" s="60">
        <v>1.76</v>
      </c>
    </row>
    <row r="261" spans="1:12" s="28" customFormat="1">
      <c r="A261" s="26" t="s">
        <v>239</v>
      </c>
      <c r="B261" s="169" t="s">
        <v>202</v>
      </c>
      <c r="C261" s="169" t="s">
        <v>203</v>
      </c>
      <c r="D261" s="173" t="s">
        <v>784</v>
      </c>
      <c r="E261" s="173">
        <v>42551</v>
      </c>
      <c r="F261" s="174">
        <v>42586</v>
      </c>
      <c r="G261" s="169" t="s">
        <v>785</v>
      </c>
      <c r="H261" s="175">
        <v>23.16</v>
      </c>
    </row>
    <row r="262" spans="1:12" s="28" customFormat="1">
      <c r="A262" s="26" t="s">
        <v>239</v>
      </c>
      <c r="B262" s="169" t="s">
        <v>202</v>
      </c>
      <c r="C262" s="169" t="s">
        <v>203</v>
      </c>
      <c r="D262" s="173" t="s">
        <v>784</v>
      </c>
      <c r="E262" s="173">
        <v>42551</v>
      </c>
      <c r="F262" s="173">
        <v>42586</v>
      </c>
      <c r="G262" s="169" t="s">
        <v>786</v>
      </c>
      <c r="H262" s="175">
        <v>6.87</v>
      </c>
    </row>
    <row r="263" spans="1:12" s="28" customFormat="1">
      <c r="A263" s="26" t="s">
        <v>239</v>
      </c>
      <c r="B263" s="169" t="s">
        <v>202</v>
      </c>
      <c r="C263" s="169" t="s">
        <v>203</v>
      </c>
      <c r="D263" s="173" t="s">
        <v>784</v>
      </c>
      <c r="E263" s="173">
        <v>42551</v>
      </c>
      <c r="F263" s="173">
        <v>42586</v>
      </c>
      <c r="G263" s="169" t="s">
        <v>787</v>
      </c>
      <c r="H263" s="175">
        <v>9.91</v>
      </c>
    </row>
    <row r="264" spans="1:12" s="28" customFormat="1">
      <c r="A264" s="26" t="s">
        <v>239</v>
      </c>
      <c r="B264" s="169" t="s">
        <v>202</v>
      </c>
      <c r="C264" s="169" t="s">
        <v>203</v>
      </c>
      <c r="D264" s="173" t="s">
        <v>784</v>
      </c>
      <c r="E264" s="173">
        <v>42551</v>
      </c>
      <c r="F264" s="173">
        <v>42586</v>
      </c>
      <c r="G264" s="169" t="s">
        <v>788</v>
      </c>
      <c r="H264" s="175">
        <v>0.24</v>
      </c>
    </row>
    <row r="265" spans="1:12" s="28" customFormat="1">
      <c r="A265" s="26"/>
      <c r="B265" s="169"/>
      <c r="C265" s="169"/>
      <c r="D265" s="173"/>
      <c r="E265" s="173"/>
      <c r="F265" s="173"/>
      <c r="G265" s="169"/>
      <c r="H265" s="175"/>
    </row>
    <row r="266" spans="1:12" s="28" customFormat="1">
      <c r="A266" s="26" t="s">
        <v>240</v>
      </c>
      <c r="B266" s="26" t="s">
        <v>202</v>
      </c>
      <c r="C266" s="26" t="s">
        <v>203</v>
      </c>
      <c r="D266" s="27" t="s">
        <v>793</v>
      </c>
      <c r="E266" s="27">
        <v>42370</v>
      </c>
      <c r="F266" s="171">
        <v>42447</v>
      </c>
      <c r="G266" s="26" t="s">
        <v>794</v>
      </c>
      <c r="H266" s="157">
        <v>481.29</v>
      </c>
      <c r="K266" s="153"/>
      <c r="L266" s="156"/>
    </row>
    <row r="267" spans="1:12" s="28" customFormat="1">
      <c r="A267" s="26" t="s">
        <v>240</v>
      </c>
      <c r="B267" s="26" t="s">
        <v>202</v>
      </c>
      <c r="C267" s="26" t="s">
        <v>203</v>
      </c>
      <c r="D267" s="27" t="s">
        <v>793</v>
      </c>
      <c r="E267" s="27">
        <v>42370</v>
      </c>
      <c r="F267" s="171">
        <v>42468</v>
      </c>
      <c r="G267" s="26" t="s">
        <v>795</v>
      </c>
      <c r="H267" s="157">
        <v>149.34</v>
      </c>
      <c r="K267" s="153"/>
      <c r="L267" s="156"/>
    </row>
    <row r="268" spans="1:12" s="28" customFormat="1">
      <c r="A268" s="26" t="s">
        <v>240</v>
      </c>
      <c r="B268" s="26" t="s">
        <v>202</v>
      </c>
      <c r="C268" s="26" t="s">
        <v>203</v>
      </c>
      <c r="D268" s="27" t="s">
        <v>793</v>
      </c>
      <c r="E268" s="27">
        <v>42370</v>
      </c>
      <c r="F268" s="171">
        <v>42468</v>
      </c>
      <c r="G268" s="26" t="s">
        <v>796</v>
      </c>
      <c r="H268" s="157">
        <v>208.11</v>
      </c>
      <c r="K268" s="153"/>
      <c r="L268" s="156"/>
    </row>
    <row r="269" spans="1:12" s="28" customFormat="1">
      <c r="A269" s="26" t="s">
        <v>240</v>
      </c>
      <c r="B269" s="26" t="s">
        <v>202</v>
      </c>
      <c r="C269" s="26" t="s">
        <v>203</v>
      </c>
      <c r="D269" s="27" t="s">
        <v>793</v>
      </c>
      <c r="E269" s="27">
        <v>42370</v>
      </c>
      <c r="F269" s="171">
        <v>42468</v>
      </c>
      <c r="G269" s="26" t="s">
        <v>797</v>
      </c>
      <c r="H269" s="157">
        <v>5.04</v>
      </c>
      <c r="K269" s="153"/>
      <c r="L269" s="156"/>
    </row>
    <row r="270" spans="1:12" s="28" customFormat="1">
      <c r="A270" s="26" t="s">
        <v>241</v>
      </c>
      <c r="B270" s="26" t="s">
        <v>202</v>
      </c>
      <c r="C270" s="26" t="s">
        <v>203</v>
      </c>
      <c r="D270" s="27" t="s">
        <v>798</v>
      </c>
      <c r="E270" s="27">
        <v>42551</v>
      </c>
      <c r="F270" s="171">
        <v>42555</v>
      </c>
      <c r="G270" s="26" t="s">
        <v>799</v>
      </c>
      <c r="H270" s="157">
        <v>259.74</v>
      </c>
      <c r="K270" s="153"/>
      <c r="L270" s="156"/>
    </row>
    <row r="271" spans="1:12" s="28" customFormat="1">
      <c r="A271" s="26" t="s">
        <v>241</v>
      </c>
      <c r="B271" s="26" t="s">
        <v>202</v>
      </c>
      <c r="C271" s="26" t="s">
        <v>203</v>
      </c>
      <c r="D271" s="27" t="s">
        <v>798</v>
      </c>
      <c r="E271" s="27">
        <v>42551</v>
      </c>
      <c r="F271" s="171">
        <v>42585</v>
      </c>
      <c r="G271" s="26" t="s">
        <v>800</v>
      </c>
      <c r="H271" s="157">
        <v>80.599999999999994</v>
      </c>
      <c r="K271" s="153"/>
      <c r="L271" s="156"/>
    </row>
    <row r="272" spans="1:12" s="28" customFormat="1">
      <c r="A272" s="26" t="s">
        <v>241</v>
      </c>
      <c r="B272" s="26" t="s">
        <v>202</v>
      </c>
      <c r="C272" s="26" t="s">
        <v>203</v>
      </c>
      <c r="D272" s="27" t="s">
        <v>798</v>
      </c>
      <c r="E272" s="27">
        <v>42551</v>
      </c>
      <c r="F272" s="171">
        <v>42585</v>
      </c>
      <c r="G272" s="26" t="s">
        <v>801</v>
      </c>
      <c r="H272" s="157">
        <v>112.31</v>
      </c>
      <c r="K272" s="153"/>
      <c r="L272" s="156"/>
    </row>
    <row r="273" spans="1:12" s="28" customFormat="1">
      <c r="A273" s="26" t="s">
        <v>241</v>
      </c>
      <c r="B273" s="26" t="s">
        <v>202</v>
      </c>
      <c r="C273" s="26" t="s">
        <v>203</v>
      </c>
      <c r="D273" s="27" t="s">
        <v>798</v>
      </c>
      <c r="E273" s="27">
        <v>42551</v>
      </c>
      <c r="F273" s="171">
        <v>42585</v>
      </c>
      <c r="G273" s="26" t="s">
        <v>802</v>
      </c>
      <c r="H273" s="157">
        <v>2.72</v>
      </c>
      <c r="K273" s="153"/>
      <c r="L273" s="156"/>
    </row>
    <row r="274" spans="1:12" s="28" customFormat="1">
      <c r="A274" s="26"/>
      <c r="B274" s="26"/>
      <c r="C274" s="26"/>
      <c r="D274" s="27"/>
      <c r="E274" s="27"/>
      <c r="F274" s="171"/>
      <c r="G274" s="26"/>
      <c r="H274" s="157"/>
      <c r="K274" s="153"/>
      <c r="L274" s="156"/>
    </row>
    <row r="275" spans="1:12" s="28" customFormat="1">
      <c r="A275" s="26" t="s">
        <v>242</v>
      </c>
      <c r="B275" s="26" t="s">
        <v>202</v>
      </c>
      <c r="C275" s="26" t="s">
        <v>203</v>
      </c>
      <c r="D275" s="27" t="s">
        <v>912</v>
      </c>
      <c r="E275" s="27">
        <v>42551</v>
      </c>
      <c r="F275" s="171">
        <v>42573</v>
      </c>
      <c r="G275" s="26" t="s">
        <v>913</v>
      </c>
      <c r="H275" s="157">
        <v>160.22</v>
      </c>
      <c r="K275" s="153"/>
      <c r="L275" s="156"/>
    </row>
    <row r="276" spans="1:12" s="28" customFormat="1">
      <c r="A276" s="26" t="s">
        <v>242</v>
      </c>
      <c r="B276" s="26" t="s">
        <v>202</v>
      </c>
      <c r="C276" s="26" t="s">
        <v>203</v>
      </c>
      <c r="D276" s="27" t="s">
        <v>912</v>
      </c>
      <c r="E276" s="27">
        <v>42551</v>
      </c>
      <c r="F276" s="171">
        <v>42585</v>
      </c>
      <c r="G276" s="26" t="s">
        <v>914</v>
      </c>
      <c r="H276" s="157">
        <v>43.32</v>
      </c>
      <c r="K276" s="153"/>
      <c r="L276" s="156"/>
    </row>
    <row r="277" spans="1:12" s="28" customFormat="1">
      <c r="A277" s="26" t="s">
        <v>242</v>
      </c>
      <c r="B277" s="26" t="s">
        <v>202</v>
      </c>
      <c r="C277" s="26" t="s">
        <v>203</v>
      </c>
      <c r="D277" s="27" t="s">
        <v>912</v>
      </c>
      <c r="E277" s="27">
        <v>42551</v>
      </c>
      <c r="F277" s="171">
        <v>42585</v>
      </c>
      <c r="G277" s="26" t="s">
        <v>915</v>
      </c>
      <c r="H277" s="157">
        <v>67.17</v>
      </c>
      <c r="K277" s="153"/>
      <c r="L277" s="156"/>
    </row>
    <row r="278" spans="1:12" s="28" customFormat="1">
      <c r="A278" s="26" t="s">
        <v>242</v>
      </c>
      <c r="B278" s="26" t="s">
        <v>202</v>
      </c>
      <c r="C278" s="26" t="s">
        <v>203</v>
      </c>
      <c r="D278" s="27" t="s">
        <v>912</v>
      </c>
      <c r="E278" s="27">
        <v>42551</v>
      </c>
      <c r="F278" s="171">
        <v>42585</v>
      </c>
      <c r="G278" s="26" t="s">
        <v>916</v>
      </c>
      <c r="H278" s="157">
        <v>1.63</v>
      </c>
      <c r="K278" s="153"/>
      <c r="L278" s="156"/>
    </row>
    <row r="279" spans="1:12" s="28" customFormat="1">
      <c r="A279" s="26"/>
      <c r="B279" s="26"/>
      <c r="C279" s="26"/>
      <c r="D279" s="27"/>
      <c r="E279" s="27"/>
      <c r="F279" s="171"/>
      <c r="G279" s="26"/>
      <c r="H279" s="157"/>
      <c r="K279" s="153"/>
      <c r="L279" s="156"/>
    </row>
    <row r="280" spans="1:12" s="28" customFormat="1">
      <c r="A280" s="26" t="s">
        <v>243</v>
      </c>
      <c r="B280" s="26" t="s">
        <v>202</v>
      </c>
      <c r="C280" s="26" t="s">
        <v>203</v>
      </c>
      <c r="D280" s="27" t="s">
        <v>803</v>
      </c>
      <c r="E280" s="27">
        <v>42460</v>
      </c>
      <c r="F280" s="171">
        <v>42468</v>
      </c>
      <c r="G280" s="26" t="s">
        <v>804</v>
      </c>
      <c r="H280" s="157">
        <v>252.17</v>
      </c>
      <c r="K280" s="153"/>
      <c r="L280" s="156"/>
    </row>
    <row r="281" spans="1:12" s="28" customFormat="1">
      <c r="A281" s="26" t="s">
        <v>243</v>
      </c>
      <c r="B281" s="26" t="s">
        <v>202</v>
      </c>
      <c r="C281" s="26" t="s">
        <v>203</v>
      </c>
      <c r="D281" s="27" t="s">
        <v>803</v>
      </c>
      <c r="E281" s="27">
        <v>42460</v>
      </c>
      <c r="F281" s="171">
        <v>42500</v>
      </c>
      <c r="G281" s="26" t="s">
        <v>805</v>
      </c>
      <c r="H281" s="157">
        <v>74.819999999999993</v>
      </c>
      <c r="K281" s="153"/>
      <c r="L281" s="156"/>
    </row>
    <row r="282" spans="1:12" s="28" customFormat="1">
      <c r="A282" s="26" t="s">
        <v>243</v>
      </c>
      <c r="B282" s="26" t="s">
        <v>202</v>
      </c>
      <c r="C282" s="26" t="s">
        <v>203</v>
      </c>
      <c r="D282" s="27" t="s">
        <v>803</v>
      </c>
      <c r="E282" s="27">
        <v>42460</v>
      </c>
      <c r="F282" s="171">
        <v>42500</v>
      </c>
      <c r="G282" s="26" t="s">
        <v>806</v>
      </c>
      <c r="H282" s="157">
        <v>107.91</v>
      </c>
      <c r="K282" s="153"/>
      <c r="L282" s="156"/>
    </row>
    <row r="283" spans="1:12" s="28" customFormat="1">
      <c r="A283" s="26" t="s">
        <v>243</v>
      </c>
      <c r="B283" s="26" t="s">
        <v>202</v>
      </c>
      <c r="C283" s="26" t="s">
        <v>203</v>
      </c>
      <c r="D283" s="27" t="s">
        <v>803</v>
      </c>
      <c r="E283" s="27">
        <v>42460</v>
      </c>
      <c r="F283" s="171">
        <v>42500</v>
      </c>
      <c r="G283" s="26" t="s">
        <v>807</v>
      </c>
      <c r="H283" s="157">
        <v>2.61</v>
      </c>
      <c r="K283" s="153"/>
      <c r="L283" s="156"/>
    </row>
    <row r="284" spans="1:12" s="28" customFormat="1">
      <c r="A284" s="26" t="s">
        <v>244</v>
      </c>
      <c r="B284" s="26" t="s">
        <v>202</v>
      </c>
      <c r="C284" s="26" t="s">
        <v>203</v>
      </c>
      <c r="D284" s="27" t="s">
        <v>808</v>
      </c>
      <c r="E284" s="27">
        <v>42490</v>
      </c>
      <c r="F284" s="171">
        <v>42494</v>
      </c>
      <c r="G284" s="26" t="s">
        <v>809</v>
      </c>
      <c r="H284" s="157">
        <v>95.2</v>
      </c>
      <c r="K284" s="153"/>
      <c r="L284" s="156"/>
    </row>
    <row r="285" spans="1:12" s="28" customFormat="1">
      <c r="A285" s="26" t="s">
        <v>244</v>
      </c>
      <c r="B285" s="26" t="s">
        <v>202</v>
      </c>
      <c r="C285" s="26" t="s">
        <v>203</v>
      </c>
      <c r="D285" s="27" t="s">
        <v>808</v>
      </c>
      <c r="E285" s="27">
        <v>42490</v>
      </c>
      <c r="F285" s="171">
        <v>42531</v>
      </c>
      <c r="G285" s="26" t="s">
        <v>810</v>
      </c>
      <c r="H285" s="157">
        <v>28.25</v>
      </c>
      <c r="K285" s="153"/>
      <c r="L285" s="156"/>
    </row>
    <row r="286" spans="1:12" s="28" customFormat="1">
      <c r="A286" s="26" t="s">
        <v>244</v>
      </c>
      <c r="B286" s="26" t="s">
        <v>202</v>
      </c>
      <c r="C286" s="26" t="s">
        <v>203</v>
      </c>
      <c r="D286" s="27" t="s">
        <v>808</v>
      </c>
      <c r="E286" s="27">
        <v>42490</v>
      </c>
      <c r="F286" s="171">
        <v>42531</v>
      </c>
      <c r="G286" s="26" t="s">
        <v>811</v>
      </c>
      <c r="H286" s="157">
        <v>40.74</v>
      </c>
      <c r="K286" s="153"/>
      <c r="L286" s="156"/>
    </row>
    <row r="287" spans="1:12" s="28" customFormat="1">
      <c r="A287" s="26" t="s">
        <v>244</v>
      </c>
      <c r="B287" s="26" t="s">
        <v>202</v>
      </c>
      <c r="C287" s="26" t="s">
        <v>203</v>
      </c>
      <c r="D287" s="27" t="s">
        <v>808</v>
      </c>
      <c r="E287" s="27">
        <v>42490</v>
      </c>
      <c r="F287" s="171">
        <v>42531</v>
      </c>
      <c r="G287" s="26" t="s">
        <v>812</v>
      </c>
      <c r="H287" s="157">
        <v>0.99</v>
      </c>
      <c r="K287" s="153"/>
      <c r="L287" s="156"/>
    </row>
    <row r="288" spans="1:12" s="28" customFormat="1">
      <c r="A288" s="26" t="s">
        <v>245</v>
      </c>
      <c r="B288" s="26" t="s">
        <v>202</v>
      </c>
      <c r="C288" s="26" t="s">
        <v>203</v>
      </c>
      <c r="D288" s="27" t="s">
        <v>813</v>
      </c>
      <c r="E288" s="27">
        <v>42521</v>
      </c>
      <c r="F288" s="171">
        <v>42528</v>
      </c>
      <c r="G288" s="26" t="s">
        <v>814</v>
      </c>
      <c r="H288" s="157">
        <v>55.33</v>
      </c>
      <c r="K288" s="153"/>
      <c r="L288" s="156"/>
    </row>
    <row r="289" spans="1:12" s="28" customFormat="1">
      <c r="A289" s="26" t="s">
        <v>245</v>
      </c>
      <c r="B289" s="26" t="s">
        <v>202</v>
      </c>
      <c r="C289" s="26" t="s">
        <v>203</v>
      </c>
      <c r="D289" s="27" t="s">
        <v>813</v>
      </c>
      <c r="E289" s="27">
        <v>42521</v>
      </c>
      <c r="F289" s="171">
        <v>42562</v>
      </c>
      <c r="G289" s="26" t="s">
        <v>815</v>
      </c>
      <c r="H289" s="157">
        <v>16.41</v>
      </c>
      <c r="K289" s="153"/>
      <c r="L289" s="156"/>
    </row>
    <row r="290" spans="1:12" s="28" customFormat="1">
      <c r="A290" s="26" t="s">
        <v>245</v>
      </c>
      <c r="B290" s="26" t="s">
        <v>202</v>
      </c>
      <c r="C290" s="26" t="s">
        <v>203</v>
      </c>
      <c r="D290" s="27" t="s">
        <v>813</v>
      </c>
      <c r="E290" s="27">
        <v>42521</v>
      </c>
      <c r="F290" s="171">
        <v>42562</v>
      </c>
      <c r="G290" s="26" t="s">
        <v>816</v>
      </c>
      <c r="H290" s="157">
        <v>23.67</v>
      </c>
      <c r="K290" s="153"/>
      <c r="L290" s="156"/>
    </row>
    <row r="291" spans="1:12" s="28" customFormat="1">
      <c r="A291" s="26" t="s">
        <v>245</v>
      </c>
      <c r="B291" s="26" t="s">
        <v>202</v>
      </c>
      <c r="C291" s="26" t="s">
        <v>203</v>
      </c>
      <c r="D291" s="27" t="s">
        <v>813</v>
      </c>
      <c r="E291" s="27">
        <v>42521</v>
      </c>
      <c r="F291" s="171">
        <v>42562</v>
      </c>
      <c r="G291" s="26" t="s">
        <v>817</v>
      </c>
      <c r="H291" s="157">
        <v>0.56999999999999995</v>
      </c>
      <c r="K291" s="153"/>
      <c r="L291" s="156"/>
    </row>
    <row r="292" spans="1:12" s="28" customFormat="1">
      <c r="A292" s="26"/>
      <c r="B292" s="26"/>
      <c r="C292" s="26"/>
      <c r="D292" s="27"/>
      <c r="E292" s="27"/>
      <c r="F292" s="171"/>
      <c r="G292" s="26"/>
      <c r="H292" s="157"/>
      <c r="K292" s="153"/>
      <c r="L292" s="156"/>
    </row>
    <row r="293" spans="1:12" s="28" customFormat="1">
      <c r="A293" s="26" t="s">
        <v>246</v>
      </c>
      <c r="B293" s="26" t="s">
        <v>202</v>
      </c>
      <c r="C293" s="26" t="s">
        <v>203</v>
      </c>
      <c r="D293" s="27" t="s">
        <v>818</v>
      </c>
      <c r="E293" s="27">
        <v>42460</v>
      </c>
      <c r="F293" s="171">
        <v>42487</v>
      </c>
      <c r="G293" s="26" t="s">
        <v>819</v>
      </c>
      <c r="H293" s="157">
        <v>104.22</v>
      </c>
      <c r="K293" s="153"/>
      <c r="L293" s="156"/>
    </row>
    <row r="294" spans="1:12" s="28" customFormat="1">
      <c r="A294" s="26" t="s">
        <v>246</v>
      </c>
      <c r="B294" s="26" t="s">
        <v>202</v>
      </c>
      <c r="C294" s="26" t="s">
        <v>203</v>
      </c>
      <c r="D294" s="27" t="s">
        <v>818</v>
      </c>
      <c r="E294" s="27">
        <v>42460</v>
      </c>
      <c r="F294" s="171">
        <v>42500</v>
      </c>
      <c r="G294" s="26" t="s">
        <v>820</v>
      </c>
      <c r="H294" s="157">
        <v>30.92</v>
      </c>
      <c r="K294" s="153"/>
      <c r="L294" s="156"/>
    </row>
    <row r="295" spans="1:12" s="28" customFormat="1">
      <c r="A295" s="26" t="s">
        <v>246</v>
      </c>
      <c r="B295" s="26" t="s">
        <v>202</v>
      </c>
      <c r="C295" s="26" t="s">
        <v>203</v>
      </c>
      <c r="D295" s="27" t="s">
        <v>818</v>
      </c>
      <c r="E295" s="27">
        <v>42460</v>
      </c>
      <c r="F295" s="171">
        <v>42500</v>
      </c>
      <c r="G295" s="26" t="s">
        <v>821</v>
      </c>
      <c r="H295" s="157">
        <v>44.6</v>
      </c>
      <c r="K295" s="153"/>
      <c r="L295" s="156"/>
    </row>
    <row r="296" spans="1:12" s="28" customFormat="1">
      <c r="A296" s="26" t="s">
        <v>246</v>
      </c>
      <c r="B296" s="26" t="s">
        <v>202</v>
      </c>
      <c r="C296" s="26" t="s">
        <v>203</v>
      </c>
      <c r="D296" s="27" t="s">
        <v>818</v>
      </c>
      <c r="E296" s="27">
        <v>42460</v>
      </c>
      <c r="F296" s="171">
        <v>42500</v>
      </c>
      <c r="G296" s="26" t="s">
        <v>822</v>
      </c>
      <c r="H296" s="157">
        <v>1.08</v>
      </c>
      <c r="K296" s="153"/>
      <c r="L296" s="156"/>
    </row>
    <row r="297" spans="1:12" s="28" customFormat="1">
      <c r="A297" s="26" t="s">
        <v>247</v>
      </c>
      <c r="B297" s="26" t="s">
        <v>202</v>
      </c>
      <c r="C297" s="26" t="s">
        <v>203</v>
      </c>
      <c r="D297" s="27" t="s">
        <v>823</v>
      </c>
      <c r="E297" s="27">
        <v>42521</v>
      </c>
      <c r="F297" s="171">
        <v>42541</v>
      </c>
      <c r="G297" s="26" t="s">
        <v>824</v>
      </c>
      <c r="H297" s="157">
        <v>11.58</v>
      </c>
      <c r="K297" s="153"/>
      <c r="L297" s="156"/>
    </row>
    <row r="298" spans="1:12" s="28" customFormat="1">
      <c r="A298" s="26" t="s">
        <v>247</v>
      </c>
      <c r="B298" s="26" t="s">
        <v>202</v>
      </c>
      <c r="C298" s="26" t="s">
        <v>203</v>
      </c>
      <c r="D298" s="27" t="s">
        <v>823</v>
      </c>
      <c r="E298" s="27">
        <v>42521</v>
      </c>
      <c r="F298" s="171">
        <v>42562</v>
      </c>
      <c r="G298" s="26" t="s">
        <v>825</v>
      </c>
      <c r="H298" s="157">
        <v>3.44</v>
      </c>
      <c r="K298" s="153"/>
      <c r="L298" s="156"/>
    </row>
    <row r="299" spans="1:12" s="28" customFormat="1">
      <c r="A299" s="26" t="s">
        <v>247</v>
      </c>
      <c r="B299" s="26" t="s">
        <v>202</v>
      </c>
      <c r="C299" s="26" t="s">
        <v>203</v>
      </c>
      <c r="D299" s="27" t="s">
        <v>823</v>
      </c>
      <c r="E299" s="27">
        <v>42521</v>
      </c>
      <c r="F299" s="171">
        <v>42562</v>
      </c>
      <c r="G299" s="26" t="s">
        <v>826</v>
      </c>
      <c r="H299" s="157">
        <v>4.96</v>
      </c>
      <c r="K299" s="153"/>
      <c r="L299" s="156"/>
    </row>
    <row r="300" spans="1:12" s="28" customFormat="1">
      <c r="A300" s="26" t="s">
        <v>247</v>
      </c>
      <c r="B300" s="26" t="s">
        <v>202</v>
      </c>
      <c r="C300" s="26" t="s">
        <v>203</v>
      </c>
      <c r="D300" s="27" t="s">
        <v>823</v>
      </c>
      <c r="E300" s="27">
        <v>42521</v>
      </c>
      <c r="F300" s="171">
        <v>42562</v>
      </c>
      <c r="G300" s="26" t="s">
        <v>827</v>
      </c>
      <c r="H300" s="157">
        <v>0.12</v>
      </c>
      <c r="K300" s="153"/>
      <c r="L300" s="156"/>
    </row>
    <row r="301" spans="1:12" s="28" customFormat="1">
      <c r="A301" s="26"/>
      <c r="B301" s="26"/>
      <c r="C301" s="26"/>
      <c r="D301" s="27"/>
      <c r="E301" s="27"/>
      <c r="F301" s="171"/>
      <c r="G301" s="26"/>
      <c r="H301" s="157"/>
      <c r="K301" s="153"/>
      <c r="L301" s="156"/>
    </row>
    <row r="302" spans="1:12" s="28" customFormat="1">
      <c r="A302" s="26" t="s">
        <v>248</v>
      </c>
      <c r="B302" s="26" t="s">
        <v>202</v>
      </c>
      <c r="C302" s="26" t="s">
        <v>203</v>
      </c>
      <c r="D302" s="27" t="s">
        <v>828</v>
      </c>
      <c r="E302" s="27">
        <v>42400</v>
      </c>
      <c r="F302" s="171">
        <v>42447</v>
      </c>
      <c r="G302" s="26" t="s">
        <v>829</v>
      </c>
      <c r="H302" s="157">
        <v>1272.5999999999999</v>
      </c>
      <c r="K302" s="153"/>
      <c r="L302" s="156"/>
    </row>
    <row r="303" spans="1:12" s="28" customFormat="1">
      <c r="A303" s="26" t="s">
        <v>248</v>
      </c>
      <c r="B303" s="26" t="s">
        <v>202</v>
      </c>
      <c r="C303" s="26" t="s">
        <v>203</v>
      </c>
      <c r="D303" s="27" t="s">
        <v>828</v>
      </c>
      <c r="E303" s="27">
        <v>42400</v>
      </c>
      <c r="F303" s="171">
        <v>42468</v>
      </c>
      <c r="G303" s="26" t="s">
        <v>830</v>
      </c>
      <c r="H303" s="157">
        <v>344.02</v>
      </c>
      <c r="K303" s="153"/>
      <c r="L303" s="156"/>
    </row>
    <row r="304" spans="1:12" s="28" customFormat="1">
      <c r="A304" s="26" t="s">
        <v>248</v>
      </c>
      <c r="B304" s="26" t="s">
        <v>202</v>
      </c>
      <c r="C304" s="26" t="s">
        <v>203</v>
      </c>
      <c r="D304" s="27" t="s">
        <v>828</v>
      </c>
      <c r="E304" s="27">
        <v>42400</v>
      </c>
      <c r="F304" s="171">
        <v>42468</v>
      </c>
      <c r="G304" s="26" t="s">
        <v>831</v>
      </c>
      <c r="H304" s="157">
        <v>533.48</v>
      </c>
      <c r="K304" s="153"/>
      <c r="L304" s="156"/>
    </row>
    <row r="305" spans="1:12" s="28" customFormat="1">
      <c r="A305" s="26" t="s">
        <v>248</v>
      </c>
      <c r="B305" s="26" t="s">
        <v>202</v>
      </c>
      <c r="C305" s="26" t="s">
        <v>203</v>
      </c>
      <c r="D305" s="27" t="s">
        <v>828</v>
      </c>
      <c r="E305" s="27">
        <v>42400</v>
      </c>
      <c r="F305" s="171">
        <v>42468</v>
      </c>
      <c r="G305" s="26" t="s">
        <v>832</v>
      </c>
      <c r="H305" s="157">
        <v>12.93</v>
      </c>
      <c r="K305" s="153"/>
      <c r="L305" s="156"/>
    </row>
    <row r="306" spans="1:12" s="28" customFormat="1">
      <c r="A306" s="26"/>
      <c r="B306" s="26"/>
      <c r="C306" s="26"/>
      <c r="D306" s="27"/>
      <c r="E306" s="27"/>
      <c r="F306" s="171"/>
      <c r="G306" s="26"/>
      <c r="H306" s="157"/>
      <c r="K306" s="153"/>
      <c r="L306" s="156"/>
    </row>
    <row r="307" spans="1:12" s="28" customFormat="1">
      <c r="A307" s="26" t="s">
        <v>260</v>
      </c>
      <c r="B307" s="26" t="s">
        <v>202</v>
      </c>
      <c r="C307" s="26" t="s">
        <v>203</v>
      </c>
      <c r="D307" s="27" t="s">
        <v>833</v>
      </c>
      <c r="E307" s="27">
        <v>42400</v>
      </c>
      <c r="F307" s="171">
        <v>42436</v>
      </c>
      <c r="G307" s="26" t="s">
        <v>834</v>
      </c>
      <c r="H307" s="157">
        <v>97.41</v>
      </c>
      <c r="K307" s="153"/>
      <c r="L307" s="156"/>
    </row>
    <row r="308" spans="1:12" s="28" customFormat="1">
      <c r="A308" s="26" t="s">
        <v>260</v>
      </c>
      <c r="B308" s="26" t="s">
        <v>202</v>
      </c>
      <c r="C308" s="26" t="s">
        <v>203</v>
      </c>
      <c r="D308" s="27" t="s">
        <v>833</v>
      </c>
      <c r="E308" s="27">
        <v>42400</v>
      </c>
      <c r="F308" s="171">
        <v>42468</v>
      </c>
      <c r="G308" s="26" t="s">
        <v>835</v>
      </c>
      <c r="H308" s="157">
        <v>30.22</v>
      </c>
      <c r="K308" s="153"/>
      <c r="L308" s="156"/>
    </row>
    <row r="309" spans="1:12" s="28" customFormat="1">
      <c r="A309" s="26" t="s">
        <v>260</v>
      </c>
      <c r="B309" s="26" t="s">
        <v>202</v>
      </c>
      <c r="C309" s="26" t="s">
        <v>203</v>
      </c>
      <c r="D309" s="27" t="s">
        <v>833</v>
      </c>
      <c r="E309" s="27">
        <v>42400</v>
      </c>
      <c r="F309" s="171">
        <v>42468</v>
      </c>
      <c r="G309" s="26" t="s">
        <v>836</v>
      </c>
      <c r="H309" s="157">
        <v>42.12</v>
      </c>
      <c r="K309" s="153"/>
      <c r="L309" s="156"/>
    </row>
    <row r="310" spans="1:12" s="28" customFormat="1">
      <c r="A310" s="26" t="s">
        <v>260</v>
      </c>
      <c r="B310" s="26" t="s">
        <v>202</v>
      </c>
      <c r="C310" s="26" t="s">
        <v>203</v>
      </c>
      <c r="D310" s="27" t="s">
        <v>833</v>
      </c>
      <c r="E310" s="27">
        <v>42400</v>
      </c>
      <c r="F310" s="171">
        <v>42468</v>
      </c>
      <c r="G310" s="26" t="s">
        <v>837</v>
      </c>
      <c r="H310" s="157">
        <v>1.02</v>
      </c>
      <c r="K310" s="153"/>
      <c r="L310" s="156"/>
    </row>
    <row r="311" spans="1:12" s="28" customFormat="1">
      <c r="A311" s="26" t="s">
        <v>911</v>
      </c>
      <c r="B311" s="26" t="s">
        <v>202</v>
      </c>
      <c r="C311" s="26" t="s">
        <v>203</v>
      </c>
      <c r="D311" s="27" t="s">
        <v>838</v>
      </c>
      <c r="E311" s="27">
        <v>42429</v>
      </c>
      <c r="F311" s="171">
        <v>42464</v>
      </c>
      <c r="G311" s="26" t="s">
        <v>839</v>
      </c>
      <c r="H311" s="157">
        <v>13.37</v>
      </c>
      <c r="K311" s="153"/>
      <c r="L311" s="156"/>
    </row>
    <row r="312" spans="1:12" s="28" customFormat="1">
      <c r="A312" s="26" t="s">
        <v>911</v>
      </c>
      <c r="B312" s="26" t="s">
        <v>202</v>
      </c>
      <c r="C312" s="26" t="s">
        <v>203</v>
      </c>
      <c r="D312" s="27" t="s">
        <v>838</v>
      </c>
      <c r="E312" s="27">
        <v>42429</v>
      </c>
      <c r="F312" s="171">
        <v>42500</v>
      </c>
      <c r="G312" s="26" t="s">
        <v>840</v>
      </c>
      <c r="H312" s="157">
        <v>4.1500000000000004</v>
      </c>
      <c r="K312" s="153"/>
      <c r="L312" s="156"/>
    </row>
    <row r="313" spans="1:12" s="28" customFormat="1">
      <c r="A313" s="26" t="s">
        <v>911</v>
      </c>
      <c r="B313" s="26" t="s">
        <v>202</v>
      </c>
      <c r="C313" s="26" t="s">
        <v>203</v>
      </c>
      <c r="D313" s="27" t="s">
        <v>838</v>
      </c>
      <c r="E313" s="27">
        <v>42429</v>
      </c>
      <c r="F313" s="171">
        <v>42500</v>
      </c>
      <c r="G313" s="26" t="s">
        <v>841</v>
      </c>
      <c r="H313" s="157">
        <v>5.78</v>
      </c>
      <c r="K313" s="153"/>
      <c r="L313" s="156"/>
    </row>
    <row r="314" spans="1:12" s="28" customFormat="1">
      <c r="A314" s="26" t="s">
        <v>911</v>
      </c>
      <c r="B314" s="26" t="s">
        <v>202</v>
      </c>
      <c r="C314" s="26" t="s">
        <v>203</v>
      </c>
      <c r="D314" s="27" t="s">
        <v>838</v>
      </c>
      <c r="E314" s="27">
        <v>42429</v>
      </c>
      <c r="F314" s="171">
        <v>42500</v>
      </c>
      <c r="G314" s="26" t="s">
        <v>842</v>
      </c>
      <c r="H314" s="157">
        <v>0.14000000000000001</v>
      </c>
      <c r="K314" s="153"/>
      <c r="L314" s="156"/>
    </row>
    <row r="315" spans="1:12" s="28" customFormat="1">
      <c r="A315" s="26" t="s">
        <v>922</v>
      </c>
      <c r="B315" s="26" t="s">
        <v>202</v>
      </c>
      <c r="C315" s="26" t="s">
        <v>203</v>
      </c>
      <c r="D315" s="27" t="s">
        <v>843</v>
      </c>
      <c r="E315" s="27">
        <v>42490</v>
      </c>
      <c r="F315" s="171">
        <v>42494</v>
      </c>
      <c r="G315" s="26" t="s">
        <v>844</v>
      </c>
      <c r="H315" s="157">
        <v>11.46</v>
      </c>
      <c r="K315" s="153"/>
      <c r="L315" s="156"/>
    </row>
    <row r="316" spans="1:12" s="28" customFormat="1">
      <c r="A316" s="26" t="s">
        <v>922</v>
      </c>
      <c r="B316" s="26" t="s">
        <v>202</v>
      </c>
      <c r="C316" s="26" t="s">
        <v>203</v>
      </c>
      <c r="D316" s="27" t="s">
        <v>843</v>
      </c>
      <c r="E316" s="27">
        <v>42490</v>
      </c>
      <c r="F316" s="171">
        <v>42531</v>
      </c>
      <c r="G316" s="26" t="s">
        <v>845</v>
      </c>
      <c r="H316" s="157">
        <v>3.56</v>
      </c>
      <c r="K316" s="153"/>
      <c r="L316" s="156"/>
    </row>
    <row r="317" spans="1:12" s="28" customFormat="1">
      <c r="A317" s="26" t="s">
        <v>922</v>
      </c>
      <c r="B317" s="26" t="s">
        <v>202</v>
      </c>
      <c r="C317" s="26" t="s">
        <v>203</v>
      </c>
      <c r="D317" s="27" t="s">
        <v>843</v>
      </c>
      <c r="E317" s="27">
        <v>42490</v>
      </c>
      <c r="F317" s="171">
        <v>42531</v>
      </c>
      <c r="G317" s="26" t="s">
        <v>846</v>
      </c>
      <c r="H317" s="157">
        <v>4.96</v>
      </c>
      <c r="K317" s="153"/>
      <c r="L317" s="156"/>
    </row>
    <row r="318" spans="1:12" s="28" customFormat="1">
      <c r="A318" s="26" t="s">
        <v>922</v>
      </c>
      <c r="B318" s="26" t="s">
        <v>202</v>
      </c>
      <c r="C318" s="26" t="s">
        <v>203</v>
      </c>
      <c r="D318" s="27" t="s">
        <v>843</v>
      </c>
      <c r="E318" s="27">
        <v>42490</v>
      </c>
      <c r="F318" s="171">
        <v>42531</v>
      </c>
      <c r="G318" s="26" t="s">
        <v>847</v>
      </c>
      <c r="H318" s="157">
        <v>0.12</v>
      </c>
      <c r="K318" s="153"/>
      <c r="L318" s="156"/>
    </row>
    <row r="319" spans="1:12" s="28" customFormat="1">
      <c r="A319" s="26" t="s">
        <v>929</v>
      </c>
      <c r="B319" s="26" t="s">
        <v>202</v>
      </c>
      <c r="C319" s="26" t="s">
        <v>203</v>
      </c>
      <c r="D319" s="27" t="s">
        <v>848</v>
      </c>
      <c r="E319" s="27">
        <v>42521</v>
      </c>
      <c r="F319" s="171">
        <v>42529</v>
      </c>
      <c r="G319" s="26" t="s">
        <v>849</v>
      </c>
      <c r="H319" s="157">
        <v>32.46</v>
      </c>
      <c r="K319" s="153"/>
      <c r="L319" s="156"/>
    </row>
    <row r="320" spans="1:12" s="28" customFormat="1">
      <c r="A320" s="26" t="s">
        <v>929</v>
      </c>
      <c r="B320" s="26" t="s">
        <v>202</v>
      </c>
      <c r="C320" s="26" t="s">
        <v>203</v>
      </c>
      <c r="D320" s="27" t="s">
        <v>848</v>
      </c>
      <c r="E320" s="27">
        <v>42521</v>
      </c>
      <c r="F320" s="171">
        <v>42562</v>
      </c>
      <c r="G320" s="26" t="s">
        <v>850</v>
      </c>
      <c r="H320" s="157">
        <v>10.08</v>
      </c>
      <c r="K320" s="153"/>
      <c r="L320" s="156"/>
    </row>
    <row r="321" spans="1:12" s="28" customFormat="1">
      <c r="A321" s="26" t="s">
        <v>929</v>
      </c>
      <c r="B321" s="26" t="s">
        <v>202</v>
      </c>
      <c r="C321" s="26" t="s">
        <v>203</v>
      </c>
      <c r="D321" s="27" t="s">
        <v>848</v>
      </c>
      <c r="E321" s="27">
        <v>42521</v>
      </c>
      <c r="F321" s="171">
        <v>42562</v>
      </c>
      <c r="G321" s="26" t="s">
        <v>851</v>
      </c>
      <c r="H321" s="157">
        <v>14.04</v>
      </c>
      <c r="K321" s="153"/>
      <c r="L321" s="156"/>
    </row>
    <row r="322" spans="1:12" s="28" customFormat="1">
      <c r="A322" s="26" t="s">
        <v>929</v>
      </c>
      <c r="B322" s="26" t="s">
        <v>202</v>
      </c>
      <c r="C322" s="26" t="s">
        <v>203</v>
      </c>
      <c r="D322" s="27" t="s">
        <v>848</v>
      </c>
      <c r="E322" s="27">
        <v>42521</v>
      </c>
      <c r="F322" s="171">
        <v>42562</v>
      </c>
      <c r="G322" s="26" t="s">
        <v>852</v>
      </c>
      <c r="H322" s="157">
        <v>0.34</v>
      </c>
      <c r="K322" s="153"/>
      <c r="L322" s="156"/>
    </row>
    <row r="323" spans="1:12" s="28" customFormat="1">
      <c r="A323" s="258" t="s">
        <v>153</v>
      </c>
      <c r="B323" s="259"/>
      <c r="C323" s="259"/>
      <c r="D323" s="259"/>
      <c r="E323" s="259"/>
      <c r="F323" s="259"/>
      <c r="G323" s="260"/>
      <c r="H323" s="143">
        <f>SUM(H147:H322)</f>
        <v>11787.13</v>
      </c>
    </row>
    <row r="324" spans="1:12" s="28" customFormat="1">
      <c r="A324" s="26" t="s">
        <v>41</v>
      </c>
      <c r="B324" s="26" t="s">
        <v>202</v>
      </c>
      <c r="C324" s="26" t="s">
        <v>203</v>
      </c>
      <c r="D324" s="27" t="s">
        <v>1050</v>
      </c>
      <c r="E324" s="27">
        <v>42613</v>
      </c>
      <c r="F324" s="171">
        <v>42660</v>
      </c>
      <c r="G324" s="26" t="s">
        <v>1051</v>
      </c>
      <c r="H324" s="60">
        <v>355.1</v>
      </c>
      <c r="J324" s="161"/>
    </row>
    <row r="325" spans="1:12" s="28" customFormat="1">
      <c r="A325" s="26" t="s">
        <v>41</v>
      </c>
      <c r="B325" s="26" t="s">
        <v>202</v>
      </c>
      <c r="C325" s="26" t="s">
        <v>203</v>
      </c>
      <c r="D325" s="27" t="s">
        <v>1050</v>
      </c>
      <c r="E325" s="27">
        <v>42613</v>
      </c>
      <c r="F325" s="171">
        <v>42685</v>
      </c>
      <c r="G325" s="26" t="s">
        <v>1052</v>
      </c>
      <c r="H325" s="60">
        <v>105.36</v>
      </c>
      <c r="J325" s="161"/>
    </row>
    <row r="326" spans="1:12" s="28" customFormat="1">
      <c r="A326" s="26" t="s">
        <v>41</v>
      </c>
      <c r="B326" s="26" t="s">
        <v>202</v>
      </c>
      <c r="C326" s="26" t="s">
        <v>203</v>
      </c>
      <c r="D326" s="27" t="s">
        <v>1050</v>
      </c>
      <c r="E326" s="27">
        <v>42613</v>
      </c>
      <c r="F326" s="171">
        <v>42685</v>
      </c>
      <c r="G326" s="26" t="s">
        <v>1053</v>
      </c>
      <c r="H326" s="60">
        <v>151.94999999999999</v>
      </c>
      <c r="J326" s="161"/>
    </row>
    <row r="327" spans="1:12" s="28" customFormat="1">
      <c r="A327" s="26" t="s">
        <v>41</v>
      </c>
      <c r="B327" s="26" t="s">
        <v>202</v>
      </c>
      <c r="C327" s="26" t="s">
        <v>203</v>
      </c>
      <c r="D327" s="27" t="s">
        <v>1050</v>
      </c>
      <c r="E327" s="27">
        <v>42613</v>
      </c>
      <c r="F327" s="171">
        <v>42685</v>
      </c>
      <c r="G327" s="26" t="s">
        <v>1054</v>
      </c>
      <c r="H327" s="60">
        <v>3.68</v>
      </c>
      <c r="J327" s="161"/>
    </row>
    <row r="328" spans="1:12" s="28" customFormat="1">
      <c r="A328" s="26" t="s">
        <v>8</v>
      </c>
      <c r="B328" s="26" t="s">
        <v>202</v>
      </c>
      <c r="C328" s="26" t="s">
        <v>203</v>
      </c>
      <c r="D328" s="27" t="s">
        <v>1055</v>
      </c>
      <c r="E328" s="27">
        <v>42643</v>
      </c>
      <c r="F328" s="171">
        <v>42660</v>
      </c>
      <c r="G328" s="26" t="s">
        <v>1056</v>
      </c>
      <c r="H328" s="60">
        <v>281.77</v>
      </c>
      <c r="J328" s="161"/>
    </row>
    <row r="329" spans="1:12" s="28" customFormat="1">
      <c r="A329" s="26" t="s">
        <v>8</v>
      </c>
      <c r="B329" s="26" t="s">
        <v>202</v>
      </c>
      <c r="C329" s="26" t="s">
        <v>203</v>
      </c>
      <c r="D329" s="27" t="s">
        <v>1060</v>
      </c>
      <c r="E329" s="27">
        <v>42643</v>
      </c>
      <c r="F329" s="171">
        <v>42685</v>
      </c>
      <c r="G329" s="26" t="s">
        <v>1057</v>
      </c>
      <c r="H329" s="60">
        <v>83.6</v>
      </c>
      <c r="J329" s="161"/>
    </row>
    <row r="330" spans="1:12" s="28" customFormat="1">
      <c r="A330" s="26" t="s">
        <v>8</v>
      </c>
      <c r="B330" s="26" t="s">
        <v>202</v>
      </c>
      <c r="C330" s="26" t="s">
        <v>203</v>
      </c>
      <c r="D330" s="27" t="s">
        <v>1055</v>
      </c>
      <c r="E330" s="27">
        <v>42643</v>
      </c>
      <c r="F330" s="171">
        <v>42685</v>
      </c>
      <c r="G330" s="26" t="s">
        <v>1058</v>
      </c>
      <c r="H330" s="60">
        <v>120.57</v>
      </c>
      <c r="J330" s="161"/>
    </row>
    <row r="331" spans="1:12" s="28" customFormat="1">
      <c r="A331" s="26" t="s">
        <v>8</v>
      </c>
      <c r="B331" s="26" t="s">
        <v>202</v>
      </c>
      <c r="C331" s="26" t="s">
        <v>203</v>
      </c>
      <c r="D331" s="27" t="s">
        <v>1055</v>
      </c>
      <c r="E331" s="27">
        <v>42643</v>
      </c>
      <c r="F331" s="171">
        <v>42685</v>
      </c>
      <c r="G331" s="26" t="s">
        <v>1059</v>
      </c>
      <c r="H331" s="60">
        <v>2.92</v>
      </c>
      <c r="J331" s="161"/>
    </row>
    <row r="332" spans="1:12" s="28" customFormat="1">
      <c r="A332" s="26" t="s">
        <v>10</v>
      </c>
      <c r="B332" s="26" t="s">
        <v>202</v>
      </c>
      <c r="C332" s="26" t="s">
        <v>203</v>
      </c>
      <c r="D332" s="27" t="s">
        <v>1065</v>
      </c>
      <c r="E332" s="27">
        <v>42674</v>
      </c>
      <c r="F332" s="171">
        <v>42706</v>
      </c>
      <c r="G332" s="26" t="s">
        <v>1062</v>
      </c>
      <c r="H332" s="60">
        <v>177.56</v>
      </c>
    </row>
    <row r="333" spans="1:12" s="28" customFormat="1">
      <c r="A333" s="26" t="s">
        <v>10</v>
      </c>
      <c r="B333" s="26" t="s">
        <v>202</v>
      </c>
      <c r="C333" s="26" t="s">
        <v>203</v>
      </c>
      <c r="D333" s="27" t="s">
        <v>1065</v>
      </c>
      <c r="E333" s="27">
        <v>42674</v>
      </c>
      <c r="F333" s="171">
        <v>42745</v>
      </c>
      <c r="G333" s="26" t="s">
        <v>1061</v>
      </c>
      <c r="H333" s="60">
        <v>52.67</v>
      </c>
      <c r="J333" s="161"/>
    </row>
    <row r="334" spans="1:12" s="28" customFormat="1">
      <c r="A334" s="26" t="s">
        <v>10</v>
      </c>
      <c r="B334" s="26" t="s">
        <v>202</v>
      </c>
      <c r="C334" s="26" t="s">
        <v>203</v>
      </c>
      <c r="D334" s="27" t="s">
        <v>1065</v>
      </c>
      <c r="E334" s="27">
        <v>42674</v>
      </c>
      <c r="F334" s="171">
        <v>42745</v>
      </c>
      <c r="G334" s="26" t="s">
        <v>1063</v>
      </c>
      <c r="H334" s="60">
        <v>75.98</v>
      </c>
      <c r="J334" s="161"/>
    </row>
    <row r="335" spans="1:12" s="28" customFormat="1">
      <c r="A335" s="26" t="s">
        <v>10</v>
      </c>
      <c r="B335" s="26" t="s">
        <v>202</v>
      </c>
      <c r="C335" s="26" t="s">
        <v>203</v>
      </c>
      <c r="D335" s="27" t="s">
        <v>1065</v>
      </c>
      <c r="E335" s="27">
        <v>42674</v>
      </c>
      <c r="F335" s="171">
        <v>42745</v>
      </c>
      <c r="G335" s="26" t="s">
        <v>1064</v>
      </c>
      <c r="H335" s="60">
        <f>1.84</f>
        <v>1.84</v>
      </c>
      <c r="J335" s="161"/>
    </row>
    <row r="336" spans="1:12" s="28" customFormat="1">
      <c r="A336" s="26" t="s">
        <v>211</v>
      </c>
      <c r="B336" s="26" t="s">
        <v>202</v>
      </c>
      <c r="C336" s="26" t="s">
        <v>203</v>
      </c>
      <c r="D336" s="27" t="s">
        <v>1066</v>
      </c>
      <c r="E336" s="27">
        <v>42675</v>
      </c>
      <c r="F336" s="171">
        <v>42711</v>
      </c>
      <c r="G336" s="26" t="s">
        <v>1067</v>
      </c>
      <c r="H336" s="60">
        <v>138.96</v>
      </c>
    </row>
    <row r="337" spans="1:10" s="28" customFormat="1">
      <c r="A337" s="26" t="s">
        <v>211</v>
      </c>
      <c r="B337" s="26" t="s">
        <v>202</v>
      </c>
      <c r="C337" s="26" t="s">
        <v>203</v>
      </c>
      <c r="D337" s="27" t="s">
        <v>1066</v>
      </c>
      <c r="E337" s="27">
        <v>42675</v>
      </c>
      <c r="F337" s="171">
        <v>42745</v>
      </c>
      <c r="G337" s="26" t="s">
        <v>1068</v>
      </c>
      <c r="H337" s="60">
        <v>41.22</v>
      </c>
      <c r="J337" s="161"/>
    </row>
    <row r="338" spans="1:10" s="28" customFormat="1">
      <c r="A338" s="26" t="s">
        <v>211</v>
      </c>
      <c r="B338" s="26" t="s">
        <v>202</v>
      </c>
      <c r="C338" s="26" t="s">
        <v>203</v>
      </c>
      <c r="D338" s="27" t="s">
        <v>1066</v>
      </c>
      <c r="E338" s="27">
        <v>42675</v>
      </c>
      <c r="F338" s="171">
        <v>42745</v>
      </c>
      <c r="G338" s="26" t="s">
        <v>1069</v>
      </c>
      <c r="H338" s="60">
        <v>59.46</v>
      </c>
      <c r="J338" s="161"/>
    </row>
    <row r="339" spans="1:10" s="28" customFormat="1">
      <c r="A339" s="26" t="s">
        <v>211</v>
      </c>
      <c r="B339" s="26" t="s">
        <v>202</v>
      </c>
      <c r="C339" s="26" t="s">
        <v>203</v>
      </c>
      <c r="D339" s="27" t="s">
        <v>1066</v>
      </c>
      <c r="E339" s="27">
        <v>42675</v>
      </c>
      <c r="F339" s="171">
        <v>42745</v>
      </c>
      <c r="G339" s="26" t="s">
        <v>1070</v>
      </c>
      <c r="H339" s="60">
        <v>1.44</v>
      </c>
      <c r="J339" s="161"/>
    </row>
    <row r="340" spans="1:10" s="28" customFormat="1">
      <c r="A340" s="26" t="s">
        <v>86</v>
      </c>
      <c r="B340" s="26" t="s">
        <v>202</v>
      </c>
      <c r="C340" s="26" t="s">
        <v>203</v>
      </c>
      <c r="D340" s="27" t="s">
        <v>1071</v>
      </c>
      <c r="E340" s="27">
        <v>42704</v>
      </c>
      <c r="F340" s="171">
        <v>42719</v>
      </c>
      <c r="G340" s="26" t="s">
        <v>1072</v>
      </c>
      <c r="H340" s="60">
        <v>308.77999999999997</v>
      </c>
    </row>
    <row r="341" spans="1:10" s="28" customFormat="1">
      <c r="A341" s="26" t="s">
        <v>86</v>
      </c>
      <c r="B341" s="26" t="s">
        <v>202</v>
      </c>
      <c r="C341" s="26" t="s">
        <v>203</v>
      </c>
      <c r="D341" s="27" t="s">
        <v>1071</v>
      </c>
      <c r="E341" s="27">
        <v>42704</v>
      </c>
      <c r="F341" s="171">
        <v>42745</v>
      </c>
      <c r="G341" s="26" t="s">
        <v>1075</v>
      </c>
      <c r="H341" s="60">
        <v>91.62</v>
      </c>
      <c r="J341" s="161"/>
    </row>
    <row r="342" spans="1:10" s="28" customFormat="1">
      <c r="A342" s="26" t="s">
        <v>86</v>
      </c>
      <c r="B342" s="26" t="s">
        <v>202</v>
      </c>
      <c r="C342" s="26" t="s">
        <v>203</v>
      </c>
      <c r="D342" s="27" t="s">
        <v>1071</v>
      </c>
      <c r="E342" s="27">
        <v>42704</v>
      </c>
      <c r="F342" s="171">
        <v>42745</v>
      </c>
      <c r="G342" s="26" t="s">
        <v>1077</v>
      </c>
      <c r="H342" s="60">
        <v>132.13</v>
      </c>
      <c r="J342" s="161"/>
    </row>
    <row r="343" spans="1:10" s="28" customFormat="1">
      <c r="A343" s="26" t="s">
        <v>86</v>
      </c>
      <c r="B343" s="26" t="s">
        <v>202</v>
      </c>
      <c r="C343" s="26" t="s">
        <v>203</v>
      </c>
      <c r="D343" s="27" t="s">
        <v>1071</v>
      </c>
      <c r="E343" s="27">
        <v>42704</v>
      </c>
      <c r="F343" s="171">
        <v>42745</v>
      </c>
      <c r="G343" s="26" t="s">
        <v>1076</v>
      </c>
      <c r="H343" s="60">
        <v>3.2</v>
      </c>
      <c r="J343" s="161"/>
    </row>
    <row r="344" spans="1:10" s="28" customFormat="1">
      <c r="A344" s="26" t="s">
        <v>212</v>
      </c>
      <c r="B344" s="26" t="s">
        <v>202</v>
      </c>
      <c r="C344" s="26" t="s">
        <v>203</v>
      </c>
      <c r="D344" s="27" t="s">
        <v>1073</v>
      </c>
      <c r="E344" s="27">
        <v>42735</v>
      </c>
      <c r="F344" s="182">
        <v>42762</v>
      </c>
      <c r="G344" s="26" t="s">
        <v>1074</v>
      </c>
      <c r="H344" s="60">
        <v>169.84</v>
      </c>
    </row>
    <row r="345" spans="1:10" s="28" customFormat="1">
      <c r="A345" s="26" t="s">
        <v>212</v>
      </c>
      <c r="B345" s="26" t="s">
        <v>202</v>
      </c>
      <c r="C345" s="26" t="s">
        <v>203</v>
      </c>
      <c r="D345" s="27" t="s">
        <v>1073</v>
      </c>
      <c r="E345" s="27">
        <v>42735</v>
      </c>
      <c r="F345" s="171">
        <v>42765</v>
      </c>
      <c r="G345" s="26" t="s">
        <v>1078</v>
      </c>
      <c r="H345" s="60">
        <v>50.38</v>
      </c>
      <c r="J345" s="161"/>
    </row>
    <row r="346" spans="1:10" s="28" customFormat="1">
      <c r="A346" s="26" t="s">
        <v>212</v>
      </c>
      <c r="B346" s="26" t="s">
        <v>202</v>
      </c>
      <c r="C346" s="26" t="s">
        <v>203</v>
      </c>
      <c r="D346" s="27" t="s">
        <v>1073</v>
      </c>
      <c r="E346" s="27">
        <v>42735</v>
      </c>
      <c r="F346" s="171">
        <v>42765</v>
      </c>
      <c r="G346" s="26" t="s">
        <v>1079</v>
      </c>
      <c r="H346" s="60">
        <v>72.67</v>
      </c>
      <c r="J346" s="161"/>
    </row>
    <row r="347" spans="1:10" s="28" customFormat="1">
      <c r="A347" s="26" t="s">
        <v>212</v>
      </c>
      <c r="B347" s="26" t="s">
        <v>202</v>
      </c>
      <c r="C347" s="26" t="s">
        <v>203</v>
      </c>
      <c r="D347" s="27" t="s">
        <v>1073</v>
      </c>
      <c r="E347" s="27">
        <v>42735</v>
      </c>
      <c r="F347" s="171">
        <v>42765</v>
      </c>
      <c r="G347" s="26" t="s">
        <v>1080</v>
      </c>
      <c r="H347" s="60">
        <v>1.76</v>
      </c>
      <c r="J347" s="161"/>
    </row>
    <row r="348" spans="1:10" s="28" customFormat="1">
      <c r="A348" s="26"/>
      <c r="B348" s="26"/>
      <c r="C348" s="26"/>
      <c r="D348" s="27"/>
      <c r="E348" s="26"/>
      <c r="F348" s="27"/>
      <c r="G348" s="26"/>
      <c r="H348" s="60"/>
    </row>
    <row r="349" spans="1:10" s="28" customFormat="1">
      <c r="A349" s="26" t="s">
        <v>91</v>
      </c>
      <c r="B349" s="26" t="s">
        <v>202</v>
      </c>
      <c r="C349" s="26" t="s">
        <v>203</v>
      </c>
      <c r="D349" s="27" t="s">
        <v>1081</v>
      </c>
      <c r="E349" s="27">
        <v>42643</v>
      </c>
      <c r="F349" s="171">
        <v>42660</v>
      </c>
      <c r="G349" s="26" t="s">
        <v>1082</v>
      </c>
      <c r="H349" s="60">
        <v>228.52</v>
      </c>
      <c r="J349" s="161"/>
    </row>
    <row r="350" spans="1:10" s="28" customFormat="1">
      <c r="A350" s="26" t="s">
        <v>91</v>
      </c>
      <c r="B350" s="26" t="s">
        <v>202</v>
      </c>
      <c r="C350" s="26" t="s">
        <v>203</v>
      </c>
      <c r="D350" s="27" t="s">
        <v>1081</v>
      </c>
      <c r="E350" s="27">
        <v>42643</v>
      </c>
      <c r="F350" s="171">
        <v>42685</v>
      </c>
      <c r="G350" s="26" t="s">
        <v>1083</v>
      </c>
      <c r="H350" s="60">
        <v>61.77</v>
      </c>
      <c r="J350" s="161"/>
    </row>
    <row r="351" spans="1:10" s="28" customFormat="1">
      <c r="A351" s="183" t="s">
        <v>91</v>
      </c>
      <c r="B351" s="26" t="s">
        <v>202</v>
      </c>
      <c r="C351" s="26" t="s">
        <v>203</v>
      </c>
      <c r="D351" s="27" t="s">
        <v>1081</v>
      </c>
      <c r="E351" s="27">
        <v>42643</v>
      </c>
      <c r="F351" s="171">
        <v>42685</v>
      </c>
      <c r="G351" s="26" t="s">
        <v>1084</v>
      </c>
      <c r="H351" s="60">
        <v>95.8</v>
      </c>
      <c r="J351" s="161"/>
    </row>
    <row r="352" spans="1:10" s="28" customFormat="1">
      <c r="A352" s="26" t="s">
        <v>91</v>
      </c>
      <c r="B352" s="26" t="s">
        <v>202</v>
      </c>
      <c r="C352" s="26" t="s">
        <v>203</v>
      </c>
      <c r="D352" s="27" t="s">
        <v>1081</v>
      </c>
      <c r="E352" s="27">
        <v>42643</v>
      </c>
      <c r="F352" s="171">
        <v>42685</v>
      </c>
      <c r="G352" s="26" t="s">
        <v>1085</v>
      </c>
      <c r="H352" s="60">
        <v>2.3199999999999998</v>
      </c>
      <c r="J352" s="161"/>
    </row>
    <row r="353" spans="1:10" s="28" customFormat="1">
      <c r="A353" s="26" t="s">
        <v>213</v>
      </c>
      <c r="B353" s="26" t="s">
        <v>202</v>
      </c>
      <c r="C353" s="26" t="s">
        <v>203</v>
      </c>
      <c r="D353" s="27" t="s">
        <v>1086</v>
      </c>
      <c r="E353" s="27">
        <v>42674</v>
      </c>
      <c r="F353" s="171">
        <v>42685</v>
      </c>
      <c r="G353" s="26" t="s">
        <v>1087</v>
      </c>
      <c r="H353" s="60">
        <v>173.36</v>
      </c>
      <c r="J353" s="161"/>
    </row>
    <row r="354" spans="1:10" s="28" customFormat="1">
      <c r="A354" s="26" t="s">
        <v>213</v>
      </c>
      <c r="B354" s="26" t="s">
        <v>202</v>
      </c>
      <c r="C354" s="26" t="s">
        <v>203</v>
      </c>
      <c r="D354" s="27" t="s">
        <v>1086</v>
      </c>
      <c r="E354" s="27">
        <v>42674</v>
      </c>
      <c r="F354" s="171">
        <v>42716</v>
      </c>
      <c r="G354" s="26" t="s">
        <v>1088</v>
      </c>
      <c r="H354" s="60">
        <v>46.86</v>
      </c>
      <c r="J354" s="161"/>
    </row>
    <row r="355" spans="1:10" s="28" customFormat="1">
      <c r="A355" s="183" t="s">
        <v>213</v>
      </c>
      <c r="B355" s="26" t="s">
        <v>202</v>
      </c>
      <c r="C355" s="26" t="s">
        <v>203</v>
      </c>
      <c r="D355" s="27" t="s">
        <v>1086</v>
      </c>
      <c r="E355" s="27">
        <v>42674</v>
      </c>
      <c r="F355" s="171">
        <v>42716</v>
      </c>
      <c r="G355" s="26" t="s">
        <v>1089</v>
      </c>
      <c r="H355" s="60">
        <v>72.67</v>
      </c>
      <c r="J355" s="161"/>
    </row>
    <row r="356" spans="1:10" s="28" customFormat="1">
      <c r="A356" s="26" t="s">
        <v>213</v>
      </c>
      <c r="B356" s="26" t="s">
        <v>202</v>
      </c>
      <c r="C356" s="26" t="s">
        <v>203</v>
      </c>
      <c r="D356" s="27" t="s">
        <v>1086</v>
      </c>
      <c r="E356" s="27">
        <v>42674</v>
      </c>
      <c r="F356" s="171">
        <v>42716</v>
      </c>
      <c r="G356" s="26" t="s">
        <v>1090</v>
      </c>
      <c r="H356" s="60">
        <v>1.76</v>
      </c>
      <c r="J356" s="161"/>
    </row>
    <row r="357" spans="1:10" s="28" customFormat="1">
      <c r="A357" s="26"/>
      <c r="B357" s="26"/>
      <c r="C357" s="26"/>
      <c r="D357" s="27"/>
      <c r="E357" s="26"/>
      <c r="F357" s="27"/>
      <c r="G357" s="26"/>
      <c r="H357" s="60"/>
    </row>
    <row r="358" spans="1:10" s="28" customFormat="1">
      <c r="A358" s="26" t="s">
        <v>214</v>
      </c>
      <c r="B358" s="26" t="s">
        <v>202</v>
      </c>
      <c r="C358" s="26" t="s">
        <v>203</v>
      </c>
      <c r="D358" s="27" t="s">
        <v>1091</v>
      </c>
      <c r="E358" s="27">
        <v>42582</v>
      </c>
      <c r="F358" s="171">
        <v>42614</v>
      </c>
      <c r="G358" s="26" t="s">
        <v>1092</v>
      </c>
      <c r="H358" s="60">
        <v>61.76</v>
      </c>
      <c r="J358" s="161"/>
    </row>
    <row r="359" spans="1:10" s="28" customFormat="1">
      <c r="A359" s="26" t="s">
        <v>214</v>
      </c>
      <c r="B359" s="26" t="s">
        <v>202</v>
      </c>
      <c r="C359" s="26" t="s">
        <v>203</v>
      </c>
      <c r="D359" s="27" t="s">
        <v>1091</v>
      </c>
      <c r="E359" s="27">
        <v>42582</v>
      </c>
      <c r="F359" s="171">
        <v>42653</v>
      </c>
      <c r="G359" s="26" t="s">
        <v>1093</v>
      </c>
      <c r="H359" s="60">
        <v>18.32</v>
      </c>
      <c r="J359" s="161"/>
    </row>
    <row r="360" spans="1:10" s="28" customFormat="1">
      <c r="A360" s="26" t="s">
        <v>214</v>
      </c>
      <c r="B360" s="26" t="s">
        <v>202</v>
      </c>
      <c r="C360" s="26" t="s">
        <v>203</v>
      </c>
      <c r="D360" s="27" t="s">
        <v>1091</v>
      </c>
      <c r="E360" s="27">
        <v>42582</v>
      </c>
      <c r="F360" s="171">
        <v>42653</v>
      </c>
      <c r="G360" s="26" t="s">
        <v>1094</v>
      </c>
      <c r="H360" s="60">
        <v>26.43</v>
      </c>
      <c r="J360" s="161"/>
    </row>
    <row r="361" spans="1:10" s="28" customFormat="1">
      <c r="A361" s="26" t="s">
        <v>214</v>
      </c>
      <c r="B361" s="26" t="s">
        <v>202</v>
      </c>
      <c r="C361" s="26" t="s">
        <v>203</v>
      </c>
      <c r="D361" s="27" t="s">
        <v>1091</v>
      </c>
      <c r="E361" s="27">
        <v>42582</v>
      </c>
      <c r="F361" s="171">
        <v>42653</v>
      </c>
      <c r="G361" s="26" t="s">
        <v>1095</v>
      </c>
      <c r="H361" s="60">
        <v>0.64</v>
      </c>
      <c r="J361" s="161"/>
    </row>
    <row r="362" spans="1:10" s="28" customFormat="1">
      <c r="A362" s="26" t="s">
        <v>215</v>
      </c>
      <c r="B362" s="26" t="s">
        <v>202</v>
      </c>
      <c r="C362" s="26" t="s">
        <v>203</v>
      </c>
      <c r="D362" s="27" t="s">
        <v>1096</v>
      </c>
      <c r="E362" s="27">
        <v>42613</v>
      </c>
      <c r="F362" s="171">
        <v>42629</v>
      </c>
      <c r="G362" s="26" t="s">
        <v>1097</v>
      </c>
      <c r="H362" s="60">
        <v>270.18</v>
      </c>
      <c r="J362" s="161"/>
    </row>
    <row r="363" spans="1:10" s="28" customFormat="1">
      <c r="A363" s="26" t="s">
        <v>215</v>
      </c>
      <c r="B363" s="26" t="s">
        <v>202</v>
      </c>
      <c r="C363" s="26" t="s">
        <v>203</v>
      </c>
      <c r="D363" s="27" t="s">
        <v>1096</v>
      </c>
      <c r="E363" s="27">
        <v>42613</v>
      </c>
      <c r="F363" s="171">
        <v>42653</v>
      </c>
      <c r="G363" s="26" t="s">
        <v>1098</v>
      </c>
      <c r="H363" s="60">
        <v>80.17</v>
      </c>
      <c r="J363" s="161"/>
    </row>
    <row r="364" spans="1:10" s="28" customFormat="1">
      <c r="A364" s="26" t="s">
        <v>215</v>
      </c>
      <c r="B364" s="26" t="s">
        <v>202</v>
      </c>
      <c r="C364" s="26" t="s">
        <v>203</v>
      </c>
      <c r="D364" s="27" t="s">
        <v>1096</v>
      </c>
      <c r="E364" s="27">
        <v>42613</v>
      </c>
      <c r="F364" s="171">
        <v>42653</v>
      </c>
      <c r="G364" s="26" t="s">
        <v>1099</v>
      </c>
      <c r="H364" s="60">
        <v>115.62</v>
      </c>
      <c r="J364" s="161"/>
    </row>
    <row r="365" spans="1:10" s="28" customFormat="1">
      <c r="A365" s="26" t="s">
        <v>215</v>
      </c>
      <c r="B365" s="26" t="s">
        <v>202</v>
      </c>
      <c r="C365" s="26" t="s">
        <v>203</v>
      </c>
      <c r="D365" s="27" t="s">
        <v>1096</v>
      </c>
      <c r="E365" s="27">
        <v>42613</v>
      </c>
      <c r="F365" s="171">
        <v>42653</v>
      </c>
      <c r="G365" s="26" t="s">
        <v>1100</v>
      </c>
      <c r="H365" s="60">
        <v>2.8</v>
      </c>
      <c r="J365" s="161"/>
    </row>
    <row r="366" spans="1:10" s="28" customFormat="1">
      <c r="A366" s="26" t="s">
        <v>216</v>
      </c>
      <c r="B366" s="26" t="s">
        <v>202</v>
      </c>
      <c r="C366" s="26" t="s">
        <v>203</v>
      </c>
      <c r="D366" s="27" t="s">
        <v>1101</v>
      </c>
      <c r="E366" s="27">
        <v>42726</v>
      </c>
      <c r="F366" s="171">
        <v>42727</v>
      </c>
      <c r="G366" s="26" t="s">
        <v>1102</v>
      </c>
      <c r="H366" s="60">
        <v>679.34</v>
      </c>
      <c r="J366" s="161"/>
    </row>
    <row r="367" spans="1:10" s="28" customFormat="1">
      <c r="A367" s="26" t="s">
        <v>216</v>
      </c>
      <c r="B367" s="26" t="s">
        <v>202</v>
      </c>
      <c r="C367" s="26" t="s">
        <v>203</v>
      </c>
      <c r="D367" s="27" t="s">
        <v>1101</v>
      </c>
      <c r="E367" s="27">
        <v>42726</v>
      </c>
      <c r="F367" s="171">
        <v>42745</v>
      </c>
      <c r="G367" s="26" t="s">
        <v>1103</v>
      </c>
      <c r="H367" s="60">
        <v>201.54</v>
      </c>
      <c r="J367" s="161"/>
    </row>
    <row r="368" spans="1:10" s="28" customFormat="1">
      <c r="A368" s="26" t="s">
        <v>216</v>
      </c>
      <c r="B368" s="26" t="s">
        <v>202</v>
      </c>
      <c r="C368" s="26" t="s">
        <v>203</v>
      </c>
      <c r="D368" s="27" t="s">
        <v>1101</v>
      </c>
      <c r="E368" s="27">
        <v>42726</v>
      </c>
      <c r="F368" s="171">
        <v>42745</v>
      </c>
      <c r="G368" s="26" t="s">
        <v>1104</v>
      </c>
      <c r="H368" s="60">
        <v>290.69</v>
      </c>
      <c r="J368" s="161"/>
    </row>
    <row r="369" spans="1:12" s="28" customFormat="1">
      <c r="A369" s="26" t="s">
        <v>216</v>
      </c>
      <c r="B369" s="26" t="s">
        <v>202</v>
      </c>
      <c r="C369" s="26" t="s">
        <v>203</v>
      </c>
      <c r="D369" s="27" t="s">
        <v>1106</v>
      </c>
      <c r="E369" s="27">
        <v>42726</v>
      </c>
      <c r="F369" s="171">
        <v>42745</v>
      </c>
      <c r="G369" s="26" t="s">
        <v>1105</v>
      </c>
      <c r="H369" s="60">
        <v>7.05</v>
      </c>
      <c r="J369" s="161"/>
    </row>
    <row r="370" spans="1:12" s="28" customFormat="1">
      <c r="A370" s="26" t="s">
        <v>217</v>
      </c>
      <c r="B370" s="26" t="s">
        <v>202</v>
      </c>
      <c r="C370" s="26" t="s">
        <v>203</v>
      </c>
      <c r="D370" s="27" t="s">
        <v>1106</v>
      </c>
      <c r="E370" s="27">
        <v>42704</v>
      </c>
      <c r="F370" s="171">
        <v>42725</v>
      </c>
      <c r="G370" s="26" t="s">
        <v>1107</v>
      </c>
      <c r="H370" s="60">
        <v>265.36</v>
      </c>
      <c r="J370" s="161"/>
    </row>
    <row r="371" spans="1:12" s="28" customFormat="1">
      <c r="A371" s="26" t="s">
        <v>217</v>
      </c>
      <c r="B371" s="26" t="s">
        <v>202</v>
      </c>
      <c r="C371" s="26" t="s">
        <v>203</v>
      </c>
      <c r="D371" s="27" t="s">
        <v>1106</v>
      </c>
      <c r="E371" s="27">
        <v>42704</v>
      </c>
      <c r="F371" s="171">
        <v>42745</v>
      </c>
      <c r="G371" s="26" t="s">
        <v>1108</v>
      </c>
      <c r="H371" s="60">
        <v>34.64</v>
      </c>
      <c r="J371" s="161"/>
    </row>
    <row r="372" spans="1:12" s="28" customFormat="1">
      <c r="A372" s="26" t="s">
        <v>217</v>
      </c>
      <c r="B372" s="26" t="s">
        <v>202</v>
      </c>
      <c r="C372" s="26" t="s">
        <v>203</v>
      </c>
      <c r="D372" s="27" t="s">
        <v>1106</v>
      </c>
      <c r="E372" s="27">
        <v>42704</v>
      </c>
      <c r="F372" s="171">
        <v>42745</v>
      </c>
      <c r="G372" s="26" t="s">
        <v>1109</v>
      </c>
      <c r="H372" s="60">
        <v>99</v>
      </c>
      <c r="J372" s="161"/>
    </row>
    <row r="373" spans="1:12" s="28" customFormat="1">
      <c r="A373" s="26" t="s">
        <v>217</v>
      </c>
      <c r="B373" s="26" t="s">
        <v>202</v>
      </c>
      <c r="C373" s="26" t="s">
        <v>203</v>
      </c>
      <c r="D373" s="27" t="s">
        <v>1106</v>
      </c>
      <c r="E373" s="27">
        <v>42704</v>
      </c>
      <c r="F373" s="171">
        <v>42745</v>
      </c>
      <c r="G373" s="26" t="s">
        <v>1110</v>
      </c>
      <c r="H373" s="60">
        <v>2.4</v>
      </c>
      <c r="J373" s="161"/>
    </row>
    <row r="374" spans="1:12" s="28" customFormat="1">
      <c r="A374" s="26" t="s">
        <v>218</v>
      </c>
      <c r="B374" s="26" t="s">
        <v>202</v>
      </c>
      <c r="C374" s="26" t="s">
        <v>203</v>
      </c>
      <c r="D374" s="27" t="s">
        <v>1101</v>
      </c>
      <c r="E374" s="27">
        <v>42735</v>
      </c>
      <c r="F374" s="171">
        <v>42737</v>
      </c>
      <c r="G374" s="26" t="s">
        <v>1111</v>
      </c>
      <c r="H374" s="60">
        <v>600</v>
      </c>
      <c r="J374" s="161"/>
    </row>
    <row r="375" spans="1:12" s="28" customFormat="1">
      <c r="A375" s="26" t="s">
        <v>218</v>
      </c>
      <c r="B375" s="26" t="s">
        <v>202</v>
      </c>
      <c r="C375" s="26" t="s">
        <v>203</v>
      </c>
      <c r="D375" s="27" t="s">
        <v>1101</v>
      </c>
      <c r="E375" s="27">
        <v>42735</v>
      </c>
      <c r="F375" s="171">
        <v>42765</v>
      </c>
      <c r="G375" s="26" t="s">
        <v>1112</v>
      </c>
      <c r="H375" s="60">
        <v>131.33000000000001</v>
      </c>
      <c r="J375" s="161"/>
    </row>
    <row r="376" spans="1:12" s="28" customFormat="1">
      <c r="A376" s="26" t="s">
        <v>218</v>
      </c>
      <c r="B376" s="26" t="s">
        <v>202</v>
      </c>
      <c r="C376" s="26" t="s">
        <v>203</v>
      </c>
      <c r="D376" s="27" t="s">
        <v>1101</v>
      </c>
      <c r="E376" s="27">
        <v>42735</v>
      </c>
      <c r="F376" s="171">
        <v>42765</v>
      </c>
      <c r="G376" s="26" t="s">
        <v>1113</v>
      </c>
      <c r="H376" s="60">
        <v>241.34</v>
      </c>
      <c r="J376" s="161"/>
    </row>
    <row r="377" spans="1:12" s="28" customFormat="1">
      <c r="A377" s="26" t="s">
        <v>218</v>
      </c>
      <c r="B377" s="26" t="s">
        <v>202</v>
      </c>
      <c r="C377" s="26" t="s">
        <v>203</v>
      </c>
      <c r="D377" s="27" t="s">
        <v>1101</v>
      </c>
      <c r="E377" s="27">
        <v>42735</v>
      </c>
      <c r="F377" s="171">
        <v>42765</v>
      </c>
      <c r="G377" s="26" t="s">
        <v>1114</v>
      </c>
      <c r="H377" s="60">
        <v>5.85</v>
      </c>
      <c r="J377" s="161"/>
    </row>
    <row r="378" spans="1:12" s="28" customFormat="1">
      <c r="A378" s="26"/>
      <c r="B378" s="26"/>
      <c r="C378" s="26"/>
      <c r="D378" s="27"/>
      <c r="E378" s="26"/>
      <c r="F378" s="27"/>
      <c r="G378" s="26"/>
      <c r="H378" s="60"/>
    </row>
    <row r="379" spans="1:12" s="28" customFormat="1">
      <c r="A379" s="26" t="s">
        <v>219</v>
      </c>
      <c r="B379" s="26" t="s">
        <v>202</v>
      </c>
      <c r="C379" s="26" t="s">
        <v>203</v>
      </c>
      <c r="D379" s="27" t="s">
        <v>1115</v>
      </c>
      <c r="E379" s="27">
        <v>42735</v>
      </c>
      <c r="F379" s="171">
        <v>42740</v>
      </c>
      <c r="G379" s="26" t="s">
        <v>1116</v>
      </c>
      <c r="H379" s="157">
        <v>123.52</v>
      </c>
      <c r="K379" s="153"/>
      <c r="L379" s="156"/>
    </row>
    <row r="380" spans="1:12" s="28" customFormat="1">
      <c r="A380" s="26" t="s">
        <v>219</v>
      </c>
      <c r="B380" s="26" t="s">
        <v>202</v>
      </c>
      <c r="C380" s="26" t="s">
        <v>203</v>
      </c>
      <c r="D380" s="27" t="s">
        <v>1115</v>
      </c>
      <c r="E380" s="27">
        <v>42735</v>
      </c>
      <c r="F380" s="171">
        <v>42765</v>
      </c>
      <c r="G380" s="26" t="s">
        <v>1117</v>
      </c>
      <c r="H380" s="157">
        <v>36.64</v>
      </c>
      <c r="K380" s="153"/>
      <c r="L380" s="156"/>
    </row>
    <row r="381" spans="1:12" s="28" customFormat="1">
      <c r="A381" s="26" t="s">
        <v>219</v>
      </c>
      <c r="B381" s="26" t="s">
        <v>202</v>
      </c>
      <c r="C381" s="26" t="s">
        <v>203</v>
      </c>
      <c r="D381" s="27" t="s">
        <v>1115</v>
      </c>
      <c r="E381" s="27">
        <v>42735</v>
      </c>
      <c r="F381" s="171">
        <v>42765</v>
      </c>
      <c r="G381" s="26" t="s">
        <v>1118</v>
      </c>
      <c r="H381" s="157">
        <v>52.85</v>
      </c>
      <c r="K381" s="153"/>
      <c r="L381" s="156"/>
    </row>
    <row r="382" spans="1:12" s="28" customFormat="1">
      <c r="A382" s="26" t="s">
        <v>219</v>
      </c>
      <c r="B382" s="26" t="s">
        <v>202</v>
      </c>
      <c r="C382" s="26" t="s">
        <v>203</v>
      </c>
      <c r="D382" s="27" t="s">
        <v>1115</v>
      </c>
      <c r="E382" s="27">
        <v>42735</v>
      </c>
      <c r="F382" s="171">
        <v>42765</v>
      </c>
      <c r="G382" s="26" t="s">
        <v>1119</v>
      </c>
      <c r="H382" s="157">
        <v>1.28</v>
      </c>
      <c r="K382" s="153"/>
      <c r="L382" s="156"/>
    </row>
    <row r="383" spans="1:12" s="28" customFormat="1">
      <c r="A383" s="26"/>
      <c r="B383" s="26"/>
      <c r="C383" s="26"/>
      <c r="D383" s="27"/>
      <c r="E383" s="26"/>
      <c r="F383" s="27"/>
      <c r="G383" s="26"/>
      <c r="H383" s="60"/>
    </row>
    <row r="384" spans="1:12" s="28" customFormat="1">
      <c r="A384" s="26" t="s">
        <v>220</v>
      </c>
      <c r="B384" s="26" t="s">
        <v>202</v>
      </c>
      <c r="C384" s="26" t="s">
        <v>203</v>
      </c>
      <c r="D384" s="27" t="s">
        <v>1120</v>
      </c>
      <c r="E384" s="27">
        <v>42582</v>
      </c>
      <c r="F384" s="171">
        <v>42614</v>
      </c>
      <c r="G384" s="26" t="s">
        <v>1121</v>
      </c>
      <c r="H384" s="157">
        <v>98.43</v>
      </c>
      <c r="K384" s="153"/>
      <c r="L384" s="156"/>
    </row>
    <row r="385" spans="1:12" s="28" customFormat="1">
      <c r="A385" s="26" t="s">
        <v>220</v>
      </c>
      <c r="B385" s="26" t="s">
        <v>202</v>
      </c>
      <c r="C385" s="26" t="s">
        <v>203</v>
      </c>
      <c r="D385" s="27" t="s">
        <v>1120</v>
      </c>
      <c r="E385" s="27">
        <v>42582</v>
      </c>
      <c r="F385" s="171">
        <v>42653</v>
      </c>
      <c r="G385" s="26" t="s">
        <v>1122</v>
      </c>
      <c r="H385" s="157">
        <v>29.2</v>
      </c>
      <c r="K385" s="153"/>
      <c r="L385" s="156"/>
    </row>
    <row r="386" spans="1:12" s="28" customFormat="1">
      <c r="A386" s="26" t="s">
        <v>220</v>
      </c>
      <c r="B386" s="26" t="s">
        <v>202</v>
      </c>
      <c r="C386" s="26" t="s">
        <v>203</v>
      </c>
      <c r="D386" s="27" t="s">
        <v>1120</v>
      </c>
      <c r="E386" s="27">
        <v>42582</v>
      </c>
      <c r="F386" s="171">
        <v>42653</v>
      </c>
      <c r="G386" s="26" t="s">
        <v>1123</v>
      </c>
      <c r="H386" s="157">
        <v>42.12</v>
      </c>
      <c r="K386" s="153"/>
      <c r="L386" s="156"/>
    </row>
    <row r="387" spans="1:12" s="28" customFormat="1">
      <c r="A387" s="26" t="s">
        <v>220</v>
      </c>
      <c r="B387" s="26" t="s">
        <v>202</v>
      </c>
      <c r="C387" s="26" t="s">
        <v>203</v>
      </c>
      <c r="D387" s="27" t="s">
        <v>1120</v>
      </c>
      <c r="E387" s="27">
        <v>42582</v>
      </c>
      <c r="F387" s="171">
        <v>42653</v>
      </c>
      <c r="G387" s="26" t="s">
        <v>1124</v>
      </c>
      <c r="H387" s="157">
        <v>1.02</v>
      </c>
      <c r="K387" s="153"/>
      <c r="L387" s="156"/>
    </row>
    <row r="388" spans="1:12" s="28" customFormat="1">
      <c r="A388" s="26" t="s">
        <v>221</v>
      </c>
      <c r="B388" s="26" t="s">
        <v>202</v>
      </c>
      <c r="C388" s="26" t="s">
        <v>203</v>
      </c>
      <c r="D388" s="27" t="s">
        <v>1125</v>
      </c>
      <c r="E388" s="27">
        <v>42613</v>
      </c>
      <c r="F388" s="171">
        <v>42660</v>
      </c>
      <c r="G388" s="26" t="s">
        <v>1126</v>
      </c>
      <c r="H388" s="157">
        <v>196.86</v>
      </c>
      <c r="K388" s="153"/>
      <c r="L388" s="156"/>
    </row>
    <row r="389" spans="1:12" s="28" customFormat="1">
      <c r="A389" s="26" t="s">
        <v>221</v>
      </c>
      <c r="B389" s="26" t="s">
        <v>202</v>
      </c>
      <c r="C389" s="26" t="s">
        <v>203</v>
      </c>
      <c r="D389" s="27" t="s">
        <v>1125</v>
      </c>
      <c r="E389" s="27">
        <v>42613</v>
      </c>
      <c r="F389" s="171">
        <v>42685</v>
      </c>
      <c r="G389" s="26" t="s">
        <v>1127</v>
      </c>
      <c r="H389" s="157">
        <v>58.4</v>
      </c>
      <c r="K389" s="153"/>
      <c r="L389" s="156"/>
    </row>
    <row r="390" spans="1:12" s="28" customFormat="1">
      <c r="A390" s="26" t="s">
        <v>221</v>
      </c>
      <c r="B390" s="26" t="s">
        <v>202</v>
      </c>
      <c r="C390" s="26" t="s">
        <v>203</v>
      </c>
      <c r="D390" s="27" t="s">
        <v>1125</v>
      </c>
      <c r="E390" s="27">
        <v>42613</v>
      </c>
      <c r="F390" s="171">
        <v>42685</v>
      </c>
      <c r="G390" s="26" t="s">
        <v>1128</v>
      </c>
      <c r="H390" s="157">
        <v>84.24</v>
      </c>
      <c r="K390" s="153"/>
      <c r="L390" s="156"/>
    </row>
    <row r="391" spans="1:12" s="28" customFormat="1">
      <c r="A391" s="26" t="s">
        <v>221</v>
      </c>
      <c r="B391" s="26" t="s">
        <v>202</v>
      </c>
      <c r="C391" s="26" t="s">
        <v>203</v>
      </c>
      <c r="D391" s="27" t="s">
        <v>1125</v>
      </c>
      <c r="E391" s="27">
        <v>42613</v>
      </c>
      <c r="F391" s="171">
        <v>42685</v>
      </c>
      <c r="G391" s="26" t="s">
        <v>1129</v>
      </c>
      <c r="H391" s="157">
        <v>2.04</v>
      </c>
      <c r="K391" s="153"/>
      <c r="L391" s="156"/>
    </row>
    <row r="392" spans="1:12" s="28" customFormat="1">
      <c r="A392" s="26" t="s">
        <v>223</v>
      </c>
      <c r="B392" s="26" t="s">
        <v>202</v>
      </c>
      <c r="C392" s="26" t="s">
        <v>203</v>
      </c>
      <c r="D392" s="27" t="s">
        <v>1130</v>
      </c>
      <c r="E392" s="27">
        <v>42674</v>
      </c>
      <c r="F392" s="171">
        <v>42685</v>
      </c>
      <c r="G392" s="26" t="s">
        <v>1131</v>
      </c>
      <c r="H392" s="157">
        <v>158.26</v>
      </c>
      <c r="K392" s="153"/>
      <c r="L392" s="156"/>
    </row>
    <row r="393" spans="1:12" s="28" customFormat="1">
      <c r="A393" s="26" t="s">
        <v>223</v>
      </c>
      <c r="B393" s="26" t="s">
        <v>202</v>
      </c>
      <c r="C393" s="26" t="s">
        <v>203</v>
      </c>
      <c r="D393" s="27" t="s">
        <v>1130</v>
      </c>
      <c r="E393" s="27">
        <v>42674</v>
      </c>
      <c r="F393" s="171">
        <v>42716</v>
      </c>
      <c r="G393" s="26" t="s">
        <v>1132</v>
      </c>
      <c r="H393" s="157">
        <v>46.95</v>
      </c>
      <c r="K393" s="153"/>
      <c r="L393" s="156"/>
    </row>
    <row r="394" spans="1:12" s="28" customFormat="1">
      <c r="A394" s="26" t="s">
        <v>223</v>
      </c>
      <c r="B394" s="26" t="s">
        <v>202</v>
      </c>
      <c r="C394" s="26" t="s">
        <v>203</v>
      </c>
      <c r="D394" s="27" t="s">
        <v>1130</v>
      </c>
      <c r="E394" s="27">
        <v>42674</v>
      </c>
      <c r="F394" s="171">
        <v>42716</v>
      </c>
      <c r="G394" s="26" t="s">
        <v>1133</v>
      </c>
      <c r="H394" s="157">
        <v>67.72</v>
      </c>
      <c r="K394" s="153"/>
      <c r="L394" s="156"/>
    </row>
    <row r="395" spans="1:12" s="28" customFormat="1">
      <c r="A395" s="26" t="s">
        <v>223</v>
      </c>
      <c r="B395" s="26" t="s">
        <v>202</v>
      </c>
      <c r="C395" s="26" t="s">
        <v>203</v>
      </c>
      <c r="D395" s="27" t="s">
        <v>1130</v>
      </c>
      <c r="E395" s="27">
        <v>42674</v>
      </c>
      <c r="F395" s="171">
        <v>42716</v>
      </c>
      <c r="G395" s="26" t="s">
        <v>1134</v>
      </c>
      <c r="H395" s="157">
        <v>1.64</v>
      </c>
      <c r="K395" s="153"/>
      <c r="L395" s="156"/>
    </row>
    <row r="396" spans="1:12" s="28" customFormat="1">
      <c r="A396" s="26" t="s">
        <v>225</v>
      </c>
      <c r="B396" s="26" t="s">
        <v>202</v>
      </c>
      <c r="C396" s="26" t="s">
        <v>203</v>
      </c>
      <c r="D396" s="27" t="s">
        <v>1135</v>
      </c>
      <c r="E396" s="27">
        <v>42735</v>
      </c>
      <c r="F396" s="171">
        <v>42745</v>
      </c>
      <c r="G396" s="26" t="s">
        <v>1136</v>
      </c>
      <c r="H396" s="157">
        <v>98.43</v>
      </c>
      <c r="K396" s="153"/>
      <c r="L396" s="156"/>
    </row>
    <row r="397" spans="1:12" s="28" customFormat="1">
      <c r="A397" s="26" t="s">
        <v>225</v>
      </c>
      <c r="B397" s="26" t="s">
        <v>202</v>
      </c>
      <c r="C397" s="26" t="s">
        <v>203</v>
      </c>
      <c r="D397" s="27" t="s">
        <v>1135</v>
      </c>
      <c r="E397" s="27">
        <v>42735</v>
      </c>
      <c r="F397" s="171">
        <v>42765</v>
      </c>
      <c r="G397" s="26" t="s">
        <v>1137</v>
      </c>
      <c r="H397" s="157">
        <v>29.2</v>
      </c>
      <c r="K397" s="153"/>
      <c r="L397" s="156"/>
    </row>
    <row r="398" spans="1:12" s="28" customFormat="1">
      <c r="A398" s="26" t="s">
        <v>225</v>
      </c>
      <c r="B398" s="26" t="s">
        <v>202</v>
      </c>
      <c r="C398" s="26" t="s">
        <v>203</v>
      </c>
      <c r="D398" s="27" t="s">
        <v>1135</v>
      </c>
      <c r="E398" s="27">
        <v>42735</v>
      </c>
      <c r="F398" s="171">
        <v>42765</v>
      </c>
      <c r="G398" s="26" t="s">
        <v>1138</v>
      </c>
      <c r="H398" s="157">
        <v>42.12</v>
      </c>
      <c r="K398" s="153"/>
      <c r="L398" s="156"/>
    </row>
    <row r="399" spans="1:12" s="28" customFormat="1">
      <c r="A399" s="26" t="s">
        <v>225</v>
      </c>
      <c r="B399" s="26" t="s">
        <v>202</v>
      </c>
      <c r="C399" s="26" t="s">
        <v>203</v>
      </c>
      <c r="D399" s="27" t="s">
        <v>1135</v>
      </c>
      <c r="E399" s="27">
        <v>42735</v>
      </c>
      <c r="F399" s="171">
        <v>42765</v>
      </c>
      <c r="G399" s="26" t="s">
        <v>1139</v>
      </c>
      <c r="H399" s="157">
        <v>1.02</v>
      </c>
      <c r="K399" s="153"/>
      <c r="L399" s="156"/>
    </row>
    <row r="400" spans="1:12" s="28" customFormat="1">
      <c r="A400" s="26"/>
      <c r="B400" s="26"/>
      <c r="C400" s="26"/>
      <c r="D400" s="27"/>
      <c r="E400" s="27"/>
      <c r="F400" s="171"/>
      <c r="G400" s="26"/>
      <c r="H400" s="157"/>
      <c r="K400" s="153"/>
      <c r="L400" s="156"/>
    </row>
    <row r="401" spans="1:12" s="28" customFormat="1">
      <c r="A401" s="26" t="s">
        <v>226</v>
      </c>
      <c r="B401" s="26" t="s">
        <v>202</v>
      </c>
      <c r="C401" s="26" t="s">
        <v>203</v>
      </c>
      <c r="D401" s="27" t="s">
        <v>1140</v>
      </c>
      <c r="E401" s="27">
        <v>42643</v>
      </c>
      <c r="F401" s="171">
        <v>42660</v>
      </c>
      <c r="G401" s="26" t="s">
        <v>1142</v>
      </c>
      <c r="H401" s="60">
        <v>185.28</v>
      </c>
      <c r="J401" s="161"/>
    </row>
    <row r="402" spans="1:12" s="28" customFormat="1">
      <c r="A402" s="26" t="s">
        <v>226</v>
      </c>
      <c r="B402" s="26" t="s">
        <v>202</v>
      </c>
      <c r="C402" s="26" t="s">
        <v>203</v>
      </c>
      <c r="D402" s="27" t="s">
        <v>1140</v>
      </c>
      <c r="E402" s="27">
        <v>42643</v>
      </c>
      <c r="F402" s="171">
        <v>42685</v>
      </c>
      <c r="G402" s="26" t="s">
        <v>1143</v>
      </c>
      <c r="H402" s="60">
        <v>54.96</v>
      </c>
      <c r="J402" s="161"/>
    </row>
    <row r="403" spans="1:12" s="28" customFormat="1">
      <c r="A403" s="183" t="s">
        <v>226</v>
      </c>
      <c r="B403" s="26" t="s">
        <v>202</v>
      </c>
      <c r="C403" s="26" t="s">
        <v>203</v>
      </c>
      <c r="D403" s="27" t="s">
        <v>1140</v>
      </c>
      <c r="E403" s="27">
        <v>42643</v>
      </c>
      <c r="F403" s="171">
        <v>42685</v>
      </c>
      <c r="G403" s="26" t="s">
        <v>1144</v>
      </c>
      <c r="H403" s="60">
        <v>79.28</v>
      </c>
      <c r="J403" s="161"/>
    </row>
    <row r="404" spans="1:12" s="28" customFormat="1">
      <c r="A404" s="26" t="s">
        <v>226</v>
      </c>
      <c r="B404" s="26" t="s">
        <v>202</v>
      </c>
      <c r="C404" s="26" t="s">
        <v>203</v>
      </c>
      <c r="D404" s="27" t="s">
        <v>1140</v>
      </c>
      <c r="E404" s="27">
        <v>42643</v>
      </c>
      <c r="F404" s="171">
        <v>42685</v>
      </c>
      <c r="G404" s="26" t="s">
        <v>1145</v>
      </c>
      <c r="H404" s="60">
        <v>1.92</v>
      </c>
      <c r="J404" s="161"/>
    </row>
    <row r="405" spans="1:12" s="28" customFormat="1">
      <c r="A405" s="26" t="s">
        <v>398</v>
      </c>
      <c r="B405" s="26" t="s">
        <v>202</v>
      </c>
      <c r="C405" s="26" t="s">
        <v>203</v>
      </c>
      <c r="D405" s="27" t="s">
        <v>1141</v>
      </c>
      <c r="E405" s="27">
        <v>42674</v>
      </c>
      <c r="F405" s="171">
        <v>42685</v>
      </c>
      <c r="G405" s="26" t="s">
        <v>1146</v>
      </c>
      <c r="H405" s="60">
        <v>131.24</v>
      </c>
      <c r="J405" s="161"/>
    </row>
    <row r="406" spans="1:12" s="28" customFormat="1">
      <c r="A406" s="26" t="s">
        <v>398</v>
      </c>
      <c r="B406" s="26" t="s">
        <v>202</v>
      </c>
      <c r="C406" s="26" t="s">
        <v>203</v>
      </c>
      <c r="D406" s="27" t="s">
        <v>1141</v>
      </c>
      <c r="E406" s="27">
        <v>42674</v>
      </c>
      <c r="F406" s="171">
        <v>42716</v>
      </c>
      <c r="G406" s="26" t="s">
        <v>1147</v>
      </c>
      <c r="H406" s="60">
        <v>38.93</v>
      </c>
      <c r="J406" s="161"/>
    </row>
    <row r="407" spans="1:12" s="28" customFormat="1">
      <c r="A407" s="183" t="s">
        <v>398</v>
      </c>
      <c r="B407" s="26" t="s">
        <v>202</v>
      </c>
      <c r="C407" s="26" t="s">
        <v>203</v>
      </c>
      <c r="D407" s="27" t="s">
        <v>1141</v>
      </c>
      <c r="E407" s="27">
        <v>42674</v>
      </c>
      <c r="F407" s="171">
        <v>42716</v>
      </c>
      <c r="G407" s="26" t="s">
        <v>1148</v>
      </c>
      <c r="H407" s="60">
        <v>56.16</v>
      </c>
      <c r="J407" s="161"/>
    </row>
    <row r="408" spans="1:12" s="28" customFormat="1">
      <c r="A408" s="26" t="s">
        <v>398</v>
      </c>
      <c r="B408" s="26" t="s">
        <v>202</v>
      </c>
      <c r="C408" s="26" t="s">
        <v>203</v>
      </c>
      <c r="D408" s="27" t="s">
        <v>1141</v>
      </c>
      <c r="E408" s="27">
        <v>42674</v>
      </c>
      <c r="F408" s="171">
        <v>42716</v>
      </c>
      <c r="G408" s="26" t="s">
        <v>1149</v>
      </c>
      <c r="H408" s="60">
        <v>1.36</v>
      </c>
      <c r="J408" s="161"/>
    </row>
    <row r="409" spans="1:12" s="28" customFormat="1">
      <c r="A409" s="26" t="s">
        <v>227</v>
      </c>
      <c r="B409" s="26" t="s">
        <v>202</v>
      </c>
      <c r="C409" s="26" t="s">
        <v>203</v>
      </c>
      <c r="D409" s="27" t="s">
        <v>1154</v>
      </c>
      <c r="E409" s="27">
        <v>42704</v>
      </c>
      <c r="F409" s="171">
        <v>42718</v>
      </c>
      <c r="G409" s="26" t="s">
        <v>1150</v>
      </c>
      <c r="H409" s="60">
        <v>30.88</v>
      </c>
      <c r="J409" s="161"/>
    </row>
    <row r="410" spans="1:12" s="28" customFormat="1">
      <c r="A410" s="26" t="s">
        <v>227</v>
      </c>
      <c r="B410" s="26" t="s">
        <v>202</v>
      </c>
      <c r="C410" s="26" t="s">
        <v>203</v>
      </c>
      <c r="D410" s="27" t="s">
        <v>1154</v>
      </c>
      <c r="E410" s="27">
        <v>42704</v>
      </c>
      <c r="F410" s="171">
        <v>42745</v>
      </c>
      <c r="G410" s="26" t="s">
        <v>1151</v>
      </c>
      <c r="H410" s="60">
        <v>9.16</v>
      </c>
      <c r="J410" s="161"/>
    </row>
    <row r="411" spans="1:12" s="28" customFormat="1">
      <c r="A411" s="183" t="s">
        <v>227</v>
      </c>
      <c r="B411" s="26" t="s">
        <v>202</v>
      </c>
      <c r="C411" s="26" t="s">
        <v>203</v>
      </c>
      <c r="D411" s="27" t="s">
        <v>1154</v>
      </c>
      <c r="E411" s="27">
        <v>42704</v>
      </c>
      <c r="F411" s="171">
        <v>42745</v>
      </c>
      <c r="G411" s="26" t="s">
        <v>1152</v>
      </c>
      <c r="H411" s="60">
        <v>13.21</v>
      </c>
      <c r="J411" s="161"/>
    </row>
    <row r="412" spans="1:12" s="28" customFormat="1">
      <c r="A412" s="26" t="s">
        <v>227</v>
      </c>
      <c r="B412" s="26" t="s">
        <v>202</v>
      </c>
      <c r="C412" s="26" t="s">
        <v>203</v>
      </c>
      <c r="D412" s="27" t="s">
        <v>1154</v>
      </c>
      <c r="E412" s="27">
        <v>42704</v>
      </c>
      <c r="F412" s="171">
        <v>42745</v>
      </c>
      <c r="G412" s="26" t="s">
        <v>1153</v>
      </c>
      <c r="H412" s="60">
        <v>0.32</v>
      </c>
      <c r="J412" s="161"/>
    </row>
    <row r="413" spans="1:12" s="28" customFormat="1">
      <c r="A413" s="26"/>
      <c r="B413" s="26"/>
      <c r="C413" s="26"/>
      <c r="D413" s="27"/>
      <c r="E413" s="27"/>
      <c r="F413" s="171"/>
      <c r="G413" s="26"/>
      <c r="H413" s="157"/>
      <c r="K413" s="153"/>
      <c r="L413" s="156"/>
    </row>
    <row r="414" spans="1:12" s="28" customFormat="1">
      <c r="A414" s="26" t="s">
        <v>228</v>
      </c>
      <c r="B414" s="26" t="s">
        <v>202</v>
      </c>
      <c r="C414" s="26" t="s">
        <v>203</v>
      </c>
      <c r="D414" s="27" t="s">
        <v>1155</v>
      </c>
      <c r="E414" s="27">
        <v>42704</v>
      </c>
      <c r="F414" s="171">
        <v>42719</v>
      </c>
      <c r="G414" s="26" t="s">
        <v>1156</v>
      </c>
      <c r="H414" s="60">
        <v>88.78</v>
      </c>
      <c r="J414" s="161"/>
    </row>
    <row r="415" spans="1:12" s="28" customFormat="1">
      <c r="A415" s="26" t="s">
        <v>228</v>
      </c>
      <c r="B415" s="26" t="s">
        <v>202</v>
      </c>
      <c r="C415" s="26" t="s">
        <v>203</v>
      </c>
      <c r="D415" s="27" t="s">
        <v>1155</v>
      </c>
      <c r="E415" s="27">
        <v>42704</v>
      </c>
      <c r="F415" s="171">
        <v>42745</v>
      </c>
      <c r="G415" s="26" t="s">
        <v>1157</v>
      </c>
      <c r="H415" s="60">
        <v>26.34</v>
      </c>
      <c r="J415" s="161"/>
    </row>
    <row r="416" spans="1:12" s="28" customFormat="1">
      <c r="A416" s="183" t="s">
        <v>228</v>
      </c>
      <c r="B416" s="26" t="s">
        <v>202</v>
      </c>
      <c r="C416" s="26" t="s">
        <v>203</v>
      </c>
      <c r="D416" s="27" t="s">
        <v>1155</v>
      </c>
      <c r="E416" s="27">
        <v>42704</v>
      </c>
      <c r="F416" s="171">
        <v>42745</v>
      </c>
      <c r="G416" s="26" t="s">
        <v>1158</v>
      </c>
      <c r="H416" s="60">
        <v>37.99</v>
      </c>
      <c r="J416" s="161"/>
    </row>
    <row r="417" spans="1:12" s="28" customFormat="1">
      <c r="A417" s="26" t="s">
        <v>228</v>
      </c>
      <c r="B417" s="26" t="s">
        <v>202</v>
      </c>
      <c r="C417" s="26" t="s">
        <v>203</v>
      </c>
      <c r="D417" s="27" t="s">
        <v>1155</v>
      </c>
      <c r="E417" s="27">
        <v>42704</v>
      </c>
      <c r="F417" s="171">
        <v>42745</v>
      </c>
      <c r="G417" s="26" t="s">
        <v>1159</v>
      </c>
      <c r="H417" s="60">
        <v>0.92</v>
      </c>
      <c r="J417" s="161"/>
    </row>
    <row r="418" spans="1:12" s="28" customFormat="1">
      <c r="A418" s="26"/>
      <c r="B418" s="26"/>
      <c r="C418" s="26"/>
      <c r="D418" s="27"/>
      <c r="E418" s="27"/>
      <c r="F418" s="171"/>
      <c r="G418" s="26"/>
      <c r="H418" s="157"/>
      <c r="K418" s="153"/>
      <c r="L418" s="156"/>
    </row>
    <row r="419" spans="1:12" s="28" customFormat="1">
      <c r="A419" s="26" t="s">
        <v>229</v>
      </c>
      <c r="B419" s="26" t="s">
        <v>202</v>
      </c>
      <c r="C419" s="26" t="s">
        <v>203</v>
      </c>
      <c r="D419" s="27" t="s">
        <v>1160</v>
      </c>
      <c r="E419" s="27">
        <v>42643</v>
      </c>
      <c r="F419" s="174">
        <v>42660</v>
      </c>
      <c r="G419" s="26" t="s">
        <v>1161</v>
      </c>
      <c r="H419" s="157">
        <v>98.5</v>
      </c>
      <c r="K419" s="153"/>
      <c r="L419" s="156"/>
    </row>
    <row r="420" spans="1:12" s="28" customFormat="1">
      <c r="A420" s="26" t="s">
        <v>229</v>
      </c>
      <c r="B420" s="26" t="s">
        <v>202</v>
      </c>
      <c r="C420" s="26" t="s">
        <v>203</v>
      </c>
      <c r="D420" s="27" t="s">
        <v>1160</v>
      </c>
      <c r="E420" s="27">
        <v>42643</v>
      </c>
      <c r="F420" s="171">
        <v>42685</v>
      </c>
      <c r="G420" s="26" t="s">
        <v>1162</v>
      </c>
      <c r="H420" s="157">
        <v>26.63</v>
      </c>
      <c r="K420" s="153"/>
      <c r="L420" s="156"/>
    </row>
    <row r="421" spans="1:12" s="28" customFormat="1">
      <c r="A421" s="26" t="s">
        <v>229</v>
      </c>
      <c r="B421" s="26" t="s">
        <v>202</v>
      </c>
      <c r="C421" s="26" t="s">
        <v>203</v>
      </c>
      <c r="D421" s="27" t="s">
        <v>1160</v>
      </c>
      <c r="E421" s="27">
        <v>42643</v>
      </c>
      <c r="F421" s="171">
        <v>42685</v>
      </c>
      <c r="G421" s="26" t="s">
        <v>1163</v>
      </c>
      <c r="H421" s="157">
        <v>41.29</v>
      </c>
      <c r="K421" s="153"/>
      <c r="L421" s="156"/>
    </row>
    <row r="422" spans="1:12" s="28" customFormat="1">
      <c r="A422" s="26" t="s">
        <v>229</v>
      </c>
      <c r="B422" s="26" t="s">
        <v>202</v>
      </c>
      <c r="C422" s="26" t="s">
        <v>203</v>
      </c>
      <c r="D422" s="27" t="s">
        <v>1160</v>
      </c>
      <c r="E422" s="27">
        <v>42643</v>
      </c>
      <c r="F422" s="171">
        <v>42685</v>
      </c>
      <c r="G422" s="26" t="s">
        <v>1164</v>
      </c>
      <c r="H422" s="157">
        <v>1</v>
      </c>
      <c r="K422" s="153"/>
      <c r="L422" s="156"/>
    </row>
    <row r="423" spans="1:12" s="28" customFormat="1">
      <c r="A423" s="26" t="s">
        <v>236</v>
      </c>
      <c r="B423" s="26" t="s">
        <v>202</v>
      </c>
      <c r="C423" s="26" t="s">
        <v>203</v>
      </c>
      <c r="D423" s="27" t="s">
        <v>1165</v>
      </c>
      <c r="E423" s="27">
        <v>42674</v>
      </c>
      <c r="F423" s="174">
        <v>42691</v>
      </c>
      <c r="G423" s="26" t="s">
        <v>1166</v>
      </c>
      <c r="H423" s="157">
        <v>78.8</v>
      </c>
      <c r="K423" s="153"/>
      <c r="L423" s="156"/>
    </row>
    <row r="424" spans="1:12" s="28" customFormat="1">
      <c r="A424" s="26" t="s">
        <v>236</v>
      </c>
      <c r="B424" s="26" t="s">
        <v>202</v>
      </c>
      <c r="C424" s="26" t="s">
        <v>203</v>
      </c>
      <c r="D424" s="27" t="s">
        <v>1165</v>
      </c>
      <c r="E424" s="27">
        <v>42674</v>
      </c>
      <c r="F424" s="171">
        <v>42716</v>
      </c>
      <c r="G424" s="26" t="s">
        <v>1167</v>
      </c>
      <c r="H424" s="157">
        <v>21.3</v>
      </c>
      <c r="K424" s="153"/>
      <c r="L424" s="156"/>
    </row>
    <row r="425" spans="1:12" s="28" customFormat="1">
      <c r="A425" s="26" t="s">
        <v>236</v>
      </c>
      <c r="B425" s="26" t="s">
        <v>202</v>
      </c>
      <c r="C425" s="26" t="s">
        <v>203</v>
      </c>
      <c r="D425" s="27" t="s">
        <v>1165</v>
      </c>
      <c r="E425" s="27">
        <v>42674</v>
      </c>
      <c r="F425" s="171">
        <v>42716</v>
      </c>
      <c r="G425" s="26" t="s">
        <v>1168</v>
      </c>
      <c r="H425" s="157">
        <v>33.03</v>
      </c>
      <c r="K425" s="153"/>
      <c r="L425" s="156"/>
    </row>
    <row r="426" spans="1:12" s="28" customFormat="1">
      <c r="A426" s="26" t="s">
        <v>236</v>
      </c>
      <c r="B426" s="26" t="s">
        <v>202</v>
      </c>
      <c r="C426" s="26" t="s">
        <v>203</v>
      </c>
      <c r="D426" s="27" t="s">
        <v>1165</v>
      </c>
      <c r="E426" s="27">
        <v>42674</v>
      </c>
      <c r="F426" s="171">
        <v>42716</v>
      </c>
      <c r="G426" s="26" t="s">
        <v>1169</v>
      </c>
      <c r="H426" s="157">
        <v>0.8</v>
      </c>
      <c r="K426" s="153"/>
      <c r="L426" s="156"/>
    </row>
    <row r="427" spans="1:12" s="28" customFormat="1">
      <c r="A427" s="26" t="s">
        <v>237</v>
      </c>
      <c r="B427" s="26" t="s">
        <v>202</v>
      </c>
      <c r="C427" s="26" t="s">
        <v>203</v>
      </c>
      <c r="D427" s="27" t="s">
        <v>1174</v>
      </c>
      <c r="E427" s="27">
        <v>42704</v>
      </c>
      <c r="F427" s="174">
        <v>42719</v>
      </c>
      <c r="G427" s="26" t="s">
        <v>1170</v>
      </c>
      <c r="H427" s="157">
        <v>64.06</v>
      </c>
      <c r="K427" s="153"/>
      <c r="L427" s="156"/>
    </row>
    <row r="428" spans="1:12" s="28" customFormat="1">
      <c r="A428" s="26" t="s">
        <v>237</v>
      </c>
      <c r="B428" s="26" t="s">
        <v>202</v>
      </c>
      <c r="C428" s="26" t="s">
        <v>203</v>
      </c>
      <c r="D428" s="27" t="s">
        <v>1174</v>
      </c>
      <c r="E428" s="27">
        <v>42704</v>
      </c>
      <c r="F428" s="171">
        <v>42745</v>
      </c>
      <c r="G428" s="26" t="s">
        <v>1171</v>
      </c>
      <c r="H428" s="157">
        <v>16.02</v>
      </c>
      <c r="K428" s="153"/>
      <c r="L428" s="156"/>
    </row>
    <row r="429" spans="1:12" s="28" customFormat="1">
      <c r="A429" s="26" t="s">
        <v>237</v>
      </c>
      <c r="B429" s="26" t="s">
        <v>202</v>
      </c>
      <c r="C429" s="26" t="s">
        <v>203</v>
      </c>
      <c r="D429" s="27" t="s">
        <v>1174</v>
      </c>
      <c r="E429" s="27">
        <v>42704</v>
      </c>
      <c r="F429" s="171">
        <v>42745</v>
      </c>
      <c r="G429" s="26" t="s">
        <v>1172</v>
      </c>
      <c r="H429" s="157">
        <v>26.43</v>
      </c>
      <c r="K429" s="153"/>
      <c r="L429" s="156"/>
    </row>
    <row r="430" spans="1:12" s="28" customFormat="1">
      <c r="A430" s="26" t="s">
        <v>237</v>
      </c>
      <c r="B430" s="26" t="s">
        <v>202</v>
      </c>
      <c r="C430" s="26" t="s">
        <v>203</v>
      </c>
      <c r="D430" s="27" t="s">
        <v>1174</v>
      </c>
      <c r="E430" s="27">
        <v>42704</v>
      </c>
      <c r="F430" s="171">
        <v>42745</v>
      </c>
      <c r="G430" s="26" t="s">
        <v>1173</v>
      </c>
      <c r="H430" s="157">
        <v>0.64</v>
      </c>
      <c r="K430" s="153"/>
      <c r="L430" s="156"/>
    </row>
    <row r="431" spans="1:12" s="28" customFormat="1">
      <c r="A431" s="26" t="s">
        <v>238</v>
      </c>
      <c r="B431" s="26" t="s">
        <v>202</v>
      </c>
      <c r="C431" s="26" t="s">
        <v>203</v>
      </c>
      <c r="D431" s="27" t="s">
        <v>1179</v>
      </c>
      <c r="E431" s="27">
        <v>42735</v>
      </c>
      <c r="F431" s="174">
        <v>42740</v>
      </c>
      <c r="G431" s="26" t="s">
        <v>1175</v>
      </c>
      <c r="H431" s="157">
        <v>48.05</v>
      </c>
      <c r="K431" s="153"/>
      <c r="L431" s="156"/>
    </row>
    <row r="432" spans="1:12" s="28" customFormat="1">
      <c r="A432" s="26" t="s">
        <v>238</v>
      </c>
      <c r="B432" s="26" t="s">
        <v>202</v>
      </c>
      <c r="C432" s="26" t="s">
        <v>203</v>
      </c>
      <c r="D432" s="27" t="s">
        <v>1179</v>
      </c>
      <c r="E432" s="27">
        <v>42735</v>
      </c>
      <c r="F432" s="171">
        <v>42765</v>
      </c>
      <c r="G432" s="26" t="s">
        <v>1176</v>
      </c>
      <c r="H432" s="157">
        <v>12.01</v>
      </c>
      <c r="K432" s="153"/>
      <c r="L432" s="156"/>
    </row>
    <row r="433" spans="1:12" s="28" customFormat="1">
      <c r="A433" s="26" t="s">
        <v>238</v>
      </c>
      <c r="B433" s="26" t="s">
        <v>202</v>
      </c>
      <c r="C433" s="26" t="s">
        <v>203</v>
      </c>
      <c r="D433" s="27" t="s">
        <v>1179</v>
      </c>
      <c r="E433" s="27">
        <v>42735</v>
      </c>
      <c r="F433" s="171">
        <v>42765</v>
      </c>
      <c r="G433" s="26" t="s">
        <v>1177</v>
      </c>
      <c r="H433" s="157">
        <v>19.82</v>
      </c>
      <c r="K433" s="153"/>
      <c r="L433" s="156"/>
    </row>
    <row r="434" spans="1:12" s="28" customFormat="1">
      <c r="A434" s="26" t="s">
        <v>238</v>
      </c>
      <c r="B434" s="26" t="s">
        <v>202</v>
      </c>
      <c r="C434" s="26" t="s">
        <v>203</v>
      </c>
      <c r="D434" s="27" t="s">
        <v>1179</v>
      </c>
      <c r="E434" s="27">
        <v>42735</v>
      </c>
      <c r="F434" s="171">
        <v>42765</v>
      </c>
      <c r="G434" s="26" t="s">
        <v>1178</v>
      </c>
      <c r="H434" s="157">
        <v>0.48</v>
      </c>
      <c r="K434" s="153"/>
      <c r="L434" s="156"/>
    </row>
    <row r="435" spans="1:12" s="28" customFormat="1">
      <c r="A435" s="26"/>
      <c r="B435" s="26"/>
      <c r="C435" s="26"/>
      <c r="D435" s="27"/>
      <c r="E435" s="27"/>
      <c r="F435" s="171"/>
      <c r="G435" s="26"/>
      <c r="H435" s="157"/>
      <c r="K435" s="153"/>
      <c r="L435" s="156"/>
    </row>
    <row r="436" spans="1:12" s="28" customFormat="1">
      <c r="A436" s="26" t="s">
        <v>239</v>
      </c>
      <c r="B436" s="169" t="s">
        <v>202</v>
      </c>
      <c r="C436" s="169" t="s">
        <v>203</v>
      </c>
      <c r="D436" s="173" t="s">
        <v>1180</v>
      </c>
      <c r="E436" s="173">
        <v>42582</v>
      </c>
      <c r="F436" s="174">
        <v>42586</v>
      </c>
      <c r="G436" s="169" t="s">
        <v>1181</v>
      </c>
      <c r="H436" s="175">
        <v>138.96</v>
      </c>
    </row>
    <row r="437" spans="1:12" s="28" customFormat="1">
      <c r="A437" s="26" t="s">
        <v>239</v>
      </c>
      <c r="B437" s="169" t="s">
        <v>202</v>
      </c>
      <c r="C437" s="169" t="s">
        <v>203</v>
      </c>
      <c r="D437" s="173" t="s">
        <v>1180</v>
      </c>
      <c r="E437" s="173">
        <v>42582</v>
      </c>
      <c r="F437" s="173">
        <v>42625</v>
      </c>
      <c r="G437" s="169" t="s">
        <v>1182</v>
      </c>
      <c r="H437" s="175">
        <v>41.22</v>
      </c>
    </row>
    <row r="438" spans="1:12" s="28" customFormat="1">
      <c r="A438" s="26" t="s">
        <v>239</v>
      </c>
      <c r="B438" s="169" t="s">
        <v>202</v>
      </c>
      <c r="C438" s="169" t="s">
        <v>203</v>
      </c>
      <c r="D438" s="173" t="s">
        <v>1180</v>
      </c>
      <c r="E438" s="173">
        <v>42582</v>
      </c>
      <c r="F438" s="173">
        <v>42625</v>
      </c>
      <c r="G438" s="169" t="s">
        <v>1183</v>
      </c>
      <c r="H438" s="175">
        <v>59.46</v>
      </c>
    </row>
    <row r="439" spans="1:12" s="28" customFormat="1">
      <c r="A439" s="26" t="s">
        <v>239</v>
      </c>
      <c r="B439" s="169" t="s">
        <v>202</v>
      </c>
      <c r="C439" s="169" t="s">
        <v>203</v>
      </c>
      <c r="D439" s="173" t="s">
        <v>1180</v>
      </c>
      <c r="E439" s="173">
        <v>42582</v>
      </c>
      <c r="F439" s="173">
        <v>42625</v>
      </c>
      <c r="G439" s="169" t="s">
        <v>1184</v>
      </c>
      <c r="H439" s="175">
        <v>1.44</v>
      </c>
    </row>
    <row r="440" spans="1:12" s="28" customFormat="1">
      <c r="A440" s="26" t="s">
        <v>240</v>
      </c>
      <c r="B440" s="169" t="s">
        <v>202</v>
      </c>
      <c r="C440" s="169" t="s">
        <v>203</v>
      </c>
      <c r="D440" s="173" t="s">
        <v>1185</v>
      </c>
      <c r="E440" s="173">
        <v>42643</v>
      </c>
      <c r="F440" s="17" t="s">
        <v>1186</v>
      </c>
      <c r="G440" s="169" t="s">
        <v>1187</v>
      </c>
      <c r="H440" s="175">
        <v>138.96</v>
      </c>
    </row>
    <row r="441" spans="1:12" s="28" customFormat="1">
      <c r="A441" s="26" t="s">
        <v>240</v>
      </c>
      <c r="B441" s="169" t="s">
        <v>202</v>
      </c>
      <c r="C441" s="169" t="s">
        <v>203</v>
      </c>
      <c r="D441" s="173" t="s">
        <v>1185</v>
      </c>
      <c r="E441" s="173">
        <v>42643</v>
      </c>
      <c r="F441" s="171">
        <v>42685</v>
      </c>
      <c r="G441" s="169" t="s">
        <v>1188</v>
      </c>
      <c r="H441" s="175">
        <v>41.22</v>
      </c>
    </row>
    <row r="442" spans="1:12" s="28" customFormat="1">
      <c r="A442" s="26" t="s">
        <v>240</v>
      </c>
      <c r="B442" s="169" t="s">
        <v>202</v>
      </c>
      <c r="C442" s="169" t="s">
        <v>203</v>
      </c>
      <c r="D442" s="173" t="s">
        <v>1185</v>
      </c>
      <c r="E442" s="173">
        <v>42643</v>
      </c>
      <c r="F442" s="171">
        <v>42685</v>
      </c>
      <c r="G442" s="169" t="s">
        <v>1189</v>
      </c>
      <c r="H442" s="175">
        <v>59.46</v>
      </c>
    </row>
    <row r="443" spans="1:12" s="28" customFormat="1">
      <c r="A443" s="26" t="s">
        <v>240</v>
      </c>
      <c r="B443" s="169" t="s">
        <v>202</v>
      </c>
      <c r="C443" s="169" t="s">
        <v>203</v>
      </c>
      <c r="D443" s="173" t="s">
        <v>1185</v>
      </c>
      <c r="E443" s="173">
        <v>42643</v>
      </c>
      <c r="F443" s="171">
        <v>42685</v>
      </c>
      <c r="G443" s="169" t="s">
        <v>1190</v>
      </c>
      <c r="H443" s="175">
        <v>1.44</v>
      </c>
    </row>
    <row r="444" spans="1:12" s="28" customFormat="1">
      <c r="A444" s="26" t="s">
        <v>241</v>
      </c>
      <c r="B444" s="169" t="s">
        <v>202</v>
      </c>
      <c r="C444" s="169" t="s">
        <v>203</v>
      </c>
      <c r="D444" s="173" t="s">
        <v>1191</v>
      </c>
      <c r="E444" s="173">
        <v>42675</v>
      </c>
      <c r="F444" s="174">
        <v>42706</v>
      </c>
      <c r="G444" s="169" t="s">
        <v>1192</v>
      </c>
      <c r="H444" s="175">
        <v>100.36</v>
      </c>
    </row>
    <row r="445" spans="1:12" s="28" customFormat="1">
      <c r="A445" s="26" t="s">
        <v>241</v>
      </c>
      <c r="B445" s="169" t="s">
        <v>202</v>
      </c>
      <c r="C445" s="169" t="s">
        <v>203</v>
      </c>
      <c r="D445" s="173" t="s">
        <v>1191</v>
      </c>
      <c r="E445" s="173">
        <v>42675</v>
      </c>
      <c r="F445" s="171">
        <v>42745</v>
      </c>
      <c r="G445" s="169" t="s">
        <v>1193</v>
      </c>
      <c r="H445" s="175">
        <v>29.77</v>
      </c>
    </row>
    <row r="446" spans="1:12" s="28" customFormat="1">
      <c r="A446" s="26" t="s">
        <v>241</v>
      </c>
      <c r="B446" s="169" t="s">
        <v>202</v>
      </c>
      <c r="C446" s="169" t="s">
        <v>203</v>
      </c>
      <c r="D446" s="173" t="s">
        <v>1191</v>
      </c>
      <c r="E446" s="173">
        <v>42675</v>
      </c>
      <c r="F446" s="171">
        <v>42745</v>
      </c>
      <c r="G446" s="169" t="s">
        <v>1194</v>
      </c>
      <c r="H446" s="175">
        <v>42.94</v>
      </c>
    </row>
    <row r="447" spans="1:12" s="28" customFormat="1">
      <c r="A447" s="26" t="s">
        <v>241</v>
      </c>
      <c r="B447" s="169" t="s">
        <v>202</v>
      </c>
      <c r="C447" s="169" t="s">
        <v>203</v>
      </c>
      <c r="D447" s="173" t="s">
        <v>1191</v>
      </c>
      <c r="E447" s="173">
        <v>42675</v>
      </c>
      <c r="F447" s="171">
        <v>42745</v>
      </c>
      <c r="G447" s="169" t="s">
        <v>1195</v>
      </c>
      <c r="H447" s="175">
        <v>1.04</v>
      </c>
    </row>
    <row r="448" spans="1:12" s="28" customFormat="1">
      <c r="A448" s="26" t="s">
        <v>242</v>
      </c>
      <c r="B448" s="169" t="s">
        <v>202</v>
      </c>
      <c r="C448" s="169" t="s">
        <v>203</v>
      </c>
      <c r="D448" s="173" t="s">
        <v>1196</v>
      </c>
      <c r="E448" s="173">
        <v>42704</v>
      </c>
      <c r="F448" s="174">
        <v>42737</v>
      </c>
      <c r="G448" s="169" t="s">
        <v>1197</v>
      </c>
      <c r="H448" s="175">
        <v>115.8</v>
      </c>
    </row>
    <row r="449" spans="1:12" s="28" customFormat="1">
      <c r="A449" s="26" t="s">
        <v>242</v>
      </c>
      <c r="B449" s="169" t="s">
        <v>202</v>
      </c>
      <c r="C449" s="169" t="s">
        <v>203</v>
      </c>
      <c r="D449" s="173" t="s">
        <v>1196</v>
      </c>
      <c r="E449" s="173">
        <v>42704</v>
      </c>
      <c r="F449" s="171">
        <v>42765</v>
      </c>
      <c r="G449" s="169" t="s">
        <v>1198</v>
      </c>
      <c r="H449" s="175">
        <v>34.35</v>
      </c>
    </row>
    <row r="450" spans="1:12" s="28" customFormat="1">
      <c r="A450" s="26" t="s">
        <v>242</v>
      </c>
      <c r="B450" s="169" t="s">
        <v>202</v>
      </c>
      <c r="C450" s="169" t="s">
        <v>203</v>
      </c>
      <c r="D450" s="173" t="s">
        <v>1196</v>
      </c>
      <c r="E450" s="173">
        <v>42704</v>
      </c>
      <c r="F450" s="171">
        <v>42765</v>
      </c>
      <c r="G450" s="169" t="s">
        <v>1199</v>
      </c>
      <c r="H450" s="175">
        <v>49.55</v>
      </c>
    </row>
    <row r="451" spans="1:12" s="28" customFormat="1">
      <c r="A451" s="26" t="s">
        <v>242</v>
      </c>
      <c r="B451" s="169" t="s">
        <v>202</v>
      </c>
      <c r="C451" s="169" t="s">
        <v>203</v>
      </c>
      <c r="D451" s="173" t="s">
        <v>1196</v>
      </c>
      <c r="E451" s="173">
        <v>42704</v>
      </c>
      <c r="F451" s="171">
        <v>42765</v>
      </c>
      <c r="G451" s="169" t="s">
        <v>1200</v>
      </c>
      <c r="H451" s="175">
        <v>1.2</v>
      </c>
    </row>
    <row r="452" spans="1:12" s="28" customFormat="1">
      <c r="A452" s="26"/>
      <c r="B452" s="26"/>
      <c r="C452" s="26"/>
      <c r="D452" s="27"/>
      <c r="E452" s="27"/>
      <c r="F452" s="171"/>
      <c r="G452" s="26"/>
      <c r="H452" s="157"/>
      <c r="K452" s="153"/>
      <c r="L452" s="156"/>
    </row>
    <row r="453" spans="1:12" s="28" customFormat="1">
      <c r="A453" s="26" t="s">
        <v>243</v>
      </c>
      <c r="B453" s="26" t="s">
        <v>202</v>
      </c>
      <c r="C453" s="26" t="s">
        <v>203</v>
      </c>
      <c r="D453" s="27" t="s">
        <v>1201</v>
      </c>
      <c r="E453" s="27">
        <v>42735</v>
      </c>
      <c r="F453" s="171">
        <v>42737</v>
      </c>
      <c r="G453" s="26" t="s">
        <v>1202</v>
      </c>
      <c r="H453" s="157">
        <v>600</v>
      </c>
      <c r="K453" s="153"/>
      <c r="L453" s="156"/>
    </row>
    <row r="454" spans="1:12" s="28" customFormat="1">
      <c r="A454" s="26" t="s">
        <v>243</v>
      </c>
      <c r="B454" s="26" t="s">
        <v>202</v>
      </c>
      <c r="C454" s="26" t="s">
        <v>203</v>
      </c>
      <c r="D454" s="27" t="s">
        <v>1201</v>
      </c>
      <c r="E454" s="27">
        <v>42735</v>
      </c>
      <c r="F454" s="171">
        <v>42765</v>
      </c>
      <c r="G454" s="26" t="s">
        <v>1203</v>
      </c>
      <c r="H454" s="157">
        <v>116.46</v>
      </c>
      <c r="K454" s="153"/>
      <c r="L454" s="156"/>
    </row>
    <row r="455" spans="1:12" s="28" customFormat="1">
      <c r="A455" s="26" t="s">
        <v>243</v>
      </c>
      <c r="B455" s="26" t="s">
        <v>202</v>
      </c>
      <c r="C455" s="26" t="s">
        <v>203</v>
      </c>
      <c r="D455" s="27" t="s">
        <v>1201</v>
      </c>
      <c r="E455" s="27">
        <v>42735</v>
      </c>
      <c r="F455" s="171">
        <v>42765</v>
      </c>
      <c r="G455" s="26" t="s">
        <v>1204</v>
      </c>
      <c r="H455" s="157">
        <v>236.43</v>
      </c>
      <c r="K455" s="153"/>
      <c r="L455" s="156"/>
    </row>
    <row r="456" spans="1:12" s="28" customFormat="1">
      <c r="A456" s="26" t="s">
        <v>243</v>
      </c>
      <c r="B456" s="26" t="s">
        <v>202</v>
      </c>
      <c r="C456" s="26" t="s">
        <v>203</v>
      </c>
      <c r="D456" s="27" t="s">
        <v>1201</v>
      </c>
      <c r="E456" s="27">
        <v>42735</v>
      </c>
      <c r="F456" s="171">
        <v>42765</v>
      </c>
      <c r="G456" s="26" t="s">
        <v>1205</v>
      </c>
      <c r="H456" s="157">
        <v>5.73</v>
      </c>
      <c r="K456" s="153"/>
      <c r="L456" s="156"/>
    </row>
    <row r="457" spans="1:12" s="28" customFormat="1">
      <c r="A457" s="26"/>
      <c r="B457" s="26"/>
      <c r="C457" s="26"/>
      <c r="D457" s="27"/>
      <c r="E457" s="27"/>
      <c r="F457" s="171"/>
      <c r="G457" s="26"/>
      <c r="H457" s="157"/>
      <c r="K457" s="153"/>
      <c r="L457" s="156"/>
    </row>
    <row r="458" spans="1:12" s="28" customFormat="1">
      <c r="A458" s="26" t="s">
        <v>244</v>
      </c>
      <c r="B458" s="26" t="s">
        <v>202</v>
      </c>
      <c r="C458" s="26" t="s">
        <v>203</v>
      </c>
      <c r="D458" s="27" t="s">
        <v>1206</v>
      </c>
      <c r="E458" s="27">
        <v>42582</v>
      </c>
      <c r="F458" s="171">
        <v>42585</v>
      </c>
      <c r="G458" s="26" t="s">
        <v>1207</v>
      </c>
      <c r="H458" s="157">
        <v>256.02999999999997</v>
      </c>
      <c r="K458" s="153"/>
      <c r="L458" s="156"/>
    </row>
    <row r="459" spans="1:12" s="28" customFormat="1">
      <c r="A459" s="26" t="s">
        <v>244</v>
      </c>
      <c r="B459" s="26" t="s">
        <v>202</v>
      </c>
      <c r="C459" s="26" t="s">
        <v>203</v>
      </c>
      <c r="D459" s="27" t="s">
        <v>1206</v>
      </c>
      <c r="E459" s="27">
        <v>42582</v>
      </c>
      <c r="F459" s="173">
        <v>42625</v>
      </c>
      <c r="G459" s="26" t="s">
        <v>1208</v>
      </c>
      <c r="H459" s="157">
        <v>75.959999999999994</v>
      </c>
      <c r="K459" s="153"/>
      <c r="L459" s="156"/>
    </row>
    <row r="460" spans="1:12" s="28" customFormat="1">
      <c r="A460" s="26" t="s">
        <v>244</v>
      </c>
      <c r="B460" s="26" t="s">
        <v>202</v>
      </c>
      <c r="C460" s="26" t="s">
        <v>203</v>
      </c>
      <c r="D460" s="27" t="s">
        <v>1206</v>
      </c>
      <c r="E460" s="27">
        <v>42582</v>
      </c>
      <c r="F460" s="173">
        <v>42625</v>
      </c>
      <c r="G460" s="26" t="s">
        <v>1209</v>
      </c>
      <c r="H460" s="157">
        <v>109.56</v>
      </c>
      <c r="K460" s="153"/>
      <c r="L460" s="156"/>
    </row>
    <row r="461" spans="1:12" s="28" customFormat="1">
      <c r="A461" s="26" t="s">
        <v>244</v>
      </c>
      <c r="B461" s="26" t="s">
        <v>202</v>
      </c>
      <c r="C461" s="26" t="s">
        <v>203</v>
      </c>
      <c r="D461" s="27" t="s">
        <v>1206</v>
      </c>
      <c r="E461" s="27">
        <v>42582</v>
      </c>
      <c r="F461" s="173">
        <v>42625</v>
      </c>
      <c r="G461" s="26" t="s">
        <v>1210</v>
      </c>
      <c r="H461" s="157">
        <v>2.66</v>
      </c>
      <c r="K461" s="153"/>
      <c r="L461" s="156"/>
    </row>
    <row r="462" spans="1:12" s="28" customFormat="1">
      <c r="A462" s="26" t="s">
        <v>245</v>
      </c>
      <c r="B462" s="26" t="s">
        <v>202</v>
      </c>
      <c r="C462" s="26" t="s">
        <v>203</v>
      </c>
      <c r="D462" s="27" t="s">
        <v>1211</v>
      </c>
      <c r="E462" s="27">
        <v>42613</v>
      </c>
      <c r="F462" s="171">
        <v>42629</v>
      </c>
      <c r="G462" s="26" t="s">
        <v>1212</v>
      </c>
      <c r="H462" s="157">
        <v>202</v>
      </c>
      <c r="K462" s="153"/>
      <c r="L462" s="156"/>
    </row>
    <row r="463" spans="1:12" s="28" customFormat="1">
      <c r="A463" s="26" t="s">
        <v>245</v>
      </c>
      <c r="B463" s="26" t="s">
        <v>202</v>
      </c>
      <c r="C463" s="26" t="s">
        <v>203</v>
      </c>
      <c r="D463" s="27" t="s">
        <v>1211</v>
      </c>
      <c r="E463" s="27">
        <v>42613</v>
      </c>
      <c r="F463" s="171">
        <v>42653</v>
      </c>
      <c r="G463" s="26" t="s">
        <v>1213</v>
      </c>
      <c r="H463" s="157">
        <v>59.93</v>
      </c>
      <c r="K463" s="153"/>
      <c r="L463" s="156"/>
    </row>
    <row r="464" spans="1:12" s="28" customFormat="1">
      <c r="A464" s="26" t="s">
        <v>245</v>
      </c>
      <c r="B464" s="26" t="s">
        <v>202</v>
      </c>
      <c r="C464" s="26" t="s">
        <v>203</v>
      </c>
      <c r="D464" s="27" t="s">
        <v>1211</v>
      </c>
      <c r="E464" s="27">
        <v>42613</v>
      </c>
      <c r="F464" s="171">
        <v>42653</v>
      </c>
      <c r="G464" s="26" t="s">
        <v>1214</v>
      </c>
      <c r="H464" s="157">
        <v>86.44</v>
      </c>
      <c r="K464" s="153"/>
      <c r="L464" s="156"/>
    </row>
    <row r="465" spans="1:12" s="28" customFormat="1">
      <c r="A465" s="26" t="s">
        <v>245</v>
      </c>
      <c r="B465" s="26" t="s">
        <v>202</v>
      </c>
      <c r="C465" s="26" t="s">
        <v>203</v>
      </c>
      <c r="D465" s="27" t="s">
        <v>1211</v>
      </c>
      <c r="E465" s="27">
        <v>42613</v>
      </c>
      <c r="F465" s="171">
        <v>42653</v>
      </c>
      <c r="G465" s="26" t="s">
        <v>1215</v>
      </c>
      <c r="H465" s="157">
        <v>2.1</v>
      </c>
      <c r="K465" s="153"/>
      <c r="L465" s="156"/>
    </row>
    <row r="466" spans="1:12" s="28" customFormat="1">
      <c r="A466" s="26" t="s">
        <v>246</v>
      </c>
      <c r="B466" s="26" t="s">
        <v>202</v>
      </c>
      <c r="C466" s="26" t="s">
        <v>203</v>
      </c>
      <c r="D466" s="27" t="s">
        <v>1220</v>
      </c>
      <c r="E466" s="27">
        <v>42643</v>
      </c>
      <c r="F466" s="171">
        <v>42660</v>
      </c>
      <c r="G466" s="26" t="s">
        <v>1216</v>
      </c>
      <c r="H466" s="157">
        <v>158.29</v>
      </c>
      <c r="K466" s="153"/>
      <c r="L466" s="156"/>
    </row>
    <row r="467" spans="1:12" s="28" customFormat="1">
      <c r="A467" s="26" t="s">
        <v>246</v>
      </c>
      <c r="B467" s="26" t="s">
        <v>202</v>
      </c>
      <c r="C467" s="26" t="s">
        <v>203</v>
      </c>
      <c r="D467" s="27" t="s">
        <v>1220</v>
      </c>
      <c r="E467" s="27">
        <v>42643</v>
      </c>
      <c r="F467" s="171">
        <v>42685</v>
      </c>
      <c r="G467" s="26" t="s">
        <v>1217</v>
      </c>
      <c r="H467" s="157">
        <v>46.95</v>
      </c>
      <c r="K467" s="153"/>
      <c r="L467" s="156"/>
    </row>
    <row r="468" spans="1:12" s="28" customFormat="1">
      <c r="A468" s="26" t="s">
        <v>246</v>
      </c>
      <c r="B468" s="26" t="s">
        <v>202</v>
      </c>
      <c r="C468" s="26" t="s">
        <v>203</v>
      </c>
      <c r="D468" s="27" t="s">
        <v>1220</v>
      </c>
      <c r="E468" s="27">
        <v>42643</v>
      </c>
      <c r="F468" s="171">
        <v>42685</v>
      </c>
      <c r="G468" s="26" t="s">
        <v>1218</v>
      </c>
      <c r="H468" s="157">
        <v>67.73</v>
      </c>
      <c r="K468" s="153"/>
      <c r="L468" s="156"/>
    </row>
    <row r="469" spans="1:12" s="28" customFormat="1">
      <c r="A469" s="26" t="s">
        <v>246</v>
      </c>
      <c r="B469" s="26" t="s">
        <v>202</v>
      </c>
      <c r="C469" s="26" t="s">
        <v>203</v>
      </c>
      <c r="D469" s="27" t="s">
        <v>1220</v>
      </c>
      <c r="E469" s="27">
        <v>42643</v>
      </c>
      <c r="F469" s="171">
        <v>42685</v>
      </c>
      <c r="G469" s="26" t="s">
        <v>1219</v>
      </c>
      <c r="H469" s="157">
        <v>1.64</v>
      </c>
      <c r="K469" s="153"/>
      <c r="L469" s="156"/>
    </row>
    <row r="470" spans="1:12" s="28" customFormat="1">
      <c r="A470" s="26" t="s">
        <v>247</v>
      </c>
      <c r="B470" s="26" t="s">
        <v>202</v>
      </c>
      <c r="C470" s="26" t="s">
        <v>203</v>
      </c>
      <c r="D470" s="27" t="s">
        <v>1221</v>
      </c>
      <c r="E470" s="27">
        <v>42674</v>
      </c>
      <c r="F470" s="171">
        <v>42681</v>
      </c>
      <c r="G470" s="26" t="s">
        <v>1222</v>
      </c>
      <c r="H470" s="157">
        <v>123.52</v>
      </c>
      <c r="K470" s="153"/>
      <c r="L470" s="156"/>
    </row>
    <row r="471" spans="1:12" s="28" customFormat="1">
      <c r="A471" s="26" t="s">
        <v>247</v>
      </c>
      <c r="B471" s="26" t="s">
        <v>202</v>
      </c>
      <c r="C471" s="26" t="s">
        <v>203</v>
      </c>
      <c r="D471" s="27" t="s">
        <v>1221</v>
      </c>
      <c r="E471" s="27">
        <v>42674</v>
      </c>
      <c r="F471" s="171">
        <v>42716</v>
      </c>
      <c r="G471" s="26" t="s">
        <v>1223</v>
      </c>
      <c r="H471" s="157">
        <v>36.64</v>
      </c>
      <c r="K471" s="153"/>
      <c r="L471" s="156"/>
    </row>
    <row r="472" spans="1:12" s="28" customFormat="1">
      <c r="A472" s="26" t="s">
        <v>247</v>
      </c>
      <c r="B472" s="26" t="s">
        <v>202</v>
      </c>
      <c r="C472" s="26" t="s">
        <v>203</v>
      </c>
      <c r="D472" s="27" t="s">
        <v>1221</v>
      </c>
      <c r="E472" s="27">
        <v>42674</v>
      </c>
      <c r="F472" s="171">
        <v>42716</v>
      </c>
      <c r="G472" s="26" t="s">
        <v>1224</v>
      </c>
      <c r="H472" s="157">
        <v>52.85</v>
      </c>
      <c r="K472" s="153"/>
      <c r="L472" s="156"/>
    </row>
    <row r="473" spans="1:12" s="28" customFormat="1">
      <c r="A473" s="26" t="s">
        <v>247</v>
      </c>
      <c r="B473" s="26" t="s">
        <v>202</v>
      </c>
      <c r="C473" s="26" t="s">
        <v>203</v>
      </c>
      <c r="D473" s="27" t="s">
        <v>1221</v>
      </c>
      <c r="E473" s="27">
        <v>42674</v>
      </c>
      <c r="F473" s="171">
        <v>42716</v>
      </c>
      <c r="G473" s="26" t="s">
        <v>1225</v>
      </c>
      <c r="H473" s="157">
        <v>1.28</v>
      </c>
      <c r="K473" s="153"/>
      <c r="L473" s="156"/>
    </row>
    <row r="474" spans="1:12" s="28" customFormat="1">
      <c r="A474" s="26" t="s">
        <v>248</v>
      </c>
      <c r="B474" s="26" t="s">
        <v>202</v>
      </c>
      <c r="C474" s="26" t="s">
        <v>203</v>
      </c>
      <c r="D474" s="27" t="s">
        <v>1226</v>
      </c>
      <c r="E474" s="27">
        <v>42704</v>
      </c>
      <c r="F474" s="171">
        <v>42711</v>
      </c>
      <c r="G474" s="26" t="s">
        <v>1227</v>
      </c>
      <c r="H474" s="157">
        <v>106.76</v>
      </c>
      <c r="K474" s="153"/>
      <c r="L474" s="156"/>
    </row>
    <row r="475" spans="1:12" s="28" customFormat="1">
      <c r="A475" s="26" t="s">
        <v>248</v>
      </c>
      <c r="B475" s="26" t="s">
        <v>202</v>
      </c>
      <c r="C475" s="26" t="s">
        <v>203</v>
      </c>
      <c r="D475" s="27" t="s">
        <v>1226</v>
      </c>
      <c r="E475" s="27">
        <v>42704</v>
      </c>
      <c r="F475" s="171">
        <v>42745</v>
      </c>
      <c r="G475" s="26" t="s">
        <v>1228</v>
      </c>
      <c r="H475" s="157">
        <v>31.68</v>
      </c>
      <c r="K475" s="153"/>
      <c r="L475" s="156"/>
    </row>
    <row r="476" spans="1:12" s="28" customFormat="1">
      <c r="A476" s="26" t="s">
        <v>248</v>
      </c>
      <c r="B476" s="26" t="s">
        <v>202</v>
      </c>
      <c r="C476" s="26" t="s">
        <v>203</v>
      </c>
      <c r="D476" s="27" t="s">
        <v>1226</v>
      </c>
      <c r="E476" s="27">
        <v>42704</v>
      </c>
      <c r="F476" s="171">
        <v>42745</v>
      </c>
      <c r="G476" s="26" t="s">
        <v>1229</v>
      </c>
      <c r="H476" s="157">
        <v>45.69</v>
      </c>
      <c r="K476" s="153"/>
      <c r="L476" s="156"/>
    </row>
    <row r="477" spans="1:12" s="28" customFormat="1">
      <c r="A477" s="26" t="s">
        <v>248</v>
      </c>
      <c r="B477" s="26" t="s">
        <v>202</v>
      </c>
      <c r="C477" s="26" t="s">
        <v>203</v>
      </c>
      <c r="D477" s="27" t="s">
        <v>1226</v>
      </c>
      <c r="E477" s="27">
        <v>42704</v>
      </c>
      <c r="F477" s="171">
        <v>42745</v>
      </c>
      <c r="G477" s="26" t="s">
        <v>1230</v>
      </c>
      <c r="H477" s="157">
        <v>1.1100000000000001</v>
      </c>
      <c r="K477" s="153"/>
      <c r="L477" s="156"/>
    </row>
    <row r="478" spans="1:12" s="28" customFormat="1">
      <c r="A478" s="26" t="s">
        <v>260</v>
      </c>
      <c r="B478" s="26" t="s">
        <v>202</v>
      </c>
      <c r="C478" s="26" t="s">
        <v>203</v>
      </c>
      <c r="D478" s="27" t="s">
        <v>1231</v>
      </c>
      <c r="E478" s="27">
        <v>42735</v>
      </c>
      <c r="F478" s="171">
        <v>42739</v>
      </c>
      <c r="G478" s="26" t="s">
        <v>1232</v>
      </c>
      <c r="H478" s="157">
        <v>125.45</v>
      </c>
      <c r="K478" s="153"/>
      <c r="L478" s="156"/>
    </row>
    <row r="479" spans="1:12" s="28" customFormat="1">
      <c r="A479" s="26" t="s">
        <v>260</v>
      </c>
      <c r="B479" s="26" t="s">
        <v>202</v>
      </c>
      <c r="C479" s="26" t="s">
        <v>203</v>
      </c>
      <c r="D479" s="27" t="s">
        <v>1231</v>
      </c>
      <c r="E479" s="27">
        <v>42735</v>
      </c>
      <c r="F479" s="171">
        <v>42765</v>
      </c>
      <c r="G479" s="26" t="s">
        <v>1233</v>
      </c>
      <c r="H479" s="157">
        <v>37.21</v>
      </c>
      <c r="K479" s="153"/>
      <c r="L479" s="156"/>
    </row>
    <row r="480" spans="1:12" s="28" customFormat="1">
      <c r="A480" s="26" t="s">
        <v>260</v>
      </c>
      <c r="B480" s="26" t="s">
        <v>202</v>
      </c>
      <c r="C480" s="26" t="s">
        <v>203</v>
      </c>
      <c r="D480" s="27" t="s">
        <v>1231</v>
      </c>
      <c r="E480" s="27">
        <v>42735</v>
      </c>
      <c r="F480" s="171">
        <v>42765</v>
      </c>
      <c r="G480" s="26" t="s">
        <v>1234</v>
      </c>
      <c r="H480" s="157">
        <v>53.68</v>
      </c>
      <c r="K480" s="153"/>
      <c r="L480" s="156"/>
    </row>
    <row r="481" spans="1:12" s="28" customFormat="1">
      <c r="A481" s="26" t="s">
        <v>260</v>
      </c>
      <c r="B481" s="26" t="s">
        <v>202</v>
      </c>
      <c r="C481" s="26" t="s">
        <v>203</v>
      </c>
      <c r="D481" s="27" t="s">
        <v>1231</v>
      </c>
      <c r="E481" s="27">
        <v>42735</v>
      </c>
      <c r="F481" s="171">
        <v>42765</v>
      </c>
      <c r="G481" s="26" t="s">
        <v>1235</v>
      </c>
      <c r="H481" s="157">
        <v>1.3</v>
      </c>
      <c r="K481" s="153"/>
      <c r="L481" s="156"/>
    </row>
    <row r="482" spans="1:12" s="28" customFormat="1">
      <c r="A482" s="26"/>
      <c r="B482" s="26"/>
      <c r="C482" s="26"/>
      <c r="D482" s="27"/>
      <c r="E482" s="27"/>
      <c r="F482" s="171"/>
      <c r="G482" s="26"/>
      <c r="H482" s="157"/>
      <c r="K482" s="153"/>
      <c r="L482" s="156"/>
    </row>
    <row r="483" spans="1:12" s="28" customFormat="1">
      <c r="A483" s="26" t="s">
        <v>911</v>
      </c>
      <c r="B483" s="26" t="s">
        <v>202</v>
      </c>
      <c r="C483" s="26" t="s">
        <v>203</v>
      </c>
      <c r="D483" s="27" t="s">
        <v>1236</v>
      </c>
      <c r="E483" s="27">
        <v>42724</v>
      </c>
      <c r="F483" s="171">
        <v>42724</v>
      </c>
      <c r="G483" s="26" t="s">
        <v>1237</v>
      </c>
      <c r="H483" s="157">
        <v>685.55</v>
      </c>
      <c r="K483" s="153"/>
      <c r="L483" s="156"/>
    </row>
    <row r="484" spans="1:12" s="28" customFormat="1">
      <c r="A484" s="26" t="s">
        <v>911</v>
      </c>
      <c r="B484" s="26" t="s">
        <v>202</v>
      </c>
      <c r="C484" s="26" t="s">
        <v>203</v>
      </c>
      <c r="D484" s="27" t="s">
        <v>1236</v>
      </c>
      <c r="E484" s="27">
        <v>42724</v>
      </c>
      <c r="F484" s="171">
        <v>42745</v>
      </c>
      <c r="G484" s="26" t="s">
        <v>1238</v>
      </c>
      <c r="H484" s="157">
        <v>185.32</v>
      </c>
      <c r="K484" s="153"/>
      <c r="L484" s="156"/>
    </row>
    <row r="485" spans="1:12" s="28" customFormat="1">
      <c r="A485" s="26" t="s">
        <v>911</v>
      </c>
      <c r="B485" s="26" t="s">
        <v>202</v>
      </c>
      <c r="C485" s="26" t="s">
        <v>203</v>
      </c>
      <c r="D485" s="27" t="s">
        <v>1236</v>
      </c>
      <c r="E485" s="27">
        <v>42724</v>
      </c>
      <c r="F485" s="171">
        <v>42745</v>
      </c>
      <c r="G485" s="26" t="s">
        <v>1239</v>
      </c>
      <c r="H485" s="157">
        <v>287.39</v>
      </c>
      <c r="K485" s="153"/>
      <c r="L485" s="156"/>
    </row>
    <row r="486" spans="1:12" s="28" customFormat="1">
      <c r="A486" s="26" t="s">
        <v>911</v>
      </c>
      <c r="B486" s="26" t="s">
        <v>202</v>
      </c>
      <c r="C486" s="26" t="s">
        <v>203</v>
      </c>
      <c r="D486" s="27" t="s">
        <v>1236</v>
      </c>
      <c r="E486" s="27">
        <v>42724</v>
      </c>
      <c r="F486" s="171">
        <v>42745</v>
      </c>
      <c r="G486" s="26" t="s">
        <v>1240</v>
      </c>
      <c r="H486" s="157">
        <v>6.97</v>
      </c>
      <c r="K486" s="153"/>
      <c r="L486" s="156"/>
    </row>
    <row r="487" spans="1:12" s="28" customFormat="1">
      <c r="A487" s="26"/>
      <c r="B487" s="26"/>
      <c r="C487" s="26"/>
      <c r="D487" s="27"/>
      <c r="E487" s="27"/>
      <c r="F487" s="171"/>
      <c r="G487" s="26"/>
      <c r="H487" s="157"/>
      <c r="K487" s="153"/>
      <c r="L487" s="156"/>
    </row>
    <row r="488" spans="1:12" s="28" customFormat="1">
      <c r="A488" s="26" t="s">
        <v>922</v>
      </c>
      <c r="B488" s="26" t="s">
        <v>202</v>
      </c>
      <c r="C488" s="26" t="s">
        <v>203</v>
      </c>
      <c r="D488" s="27" t="s">
        <v>1241</v>
      </c>
      <c r="E488" s="27">
        <v>42613</v>
      </c>
      <c r="F488" s="171">
        <v>42629</v>
      </c>
      <c r="G488" s="26" t="s">
        <v>1242</v>
      </c>
      <c r="H488" s="157">
        <v>42.02</v>
      </c>
      <c r="K488" s="153"/>
      <c r="L488" s="156"/>
    </row>
    <row r="489" spans="1:12" s="28" customFormat="1">
      <c r="A489" s="26" t="s">
        <v>922</v>
      </c>
      <c r="B489" s="26" t="s">
        <v>202</v>
      </c>
      <c r="C489" s="26" t="s">
        <v>203</v>
      </c>
      <c r="D489" s="27" t="s">
        <v>1241</v>
      </c>
      <c r="E489" s="27">
        <v>42613</v>
      </c>
      <c r="F489" s="171">
        <v>42653</v>
      </c>
      <c r="G489" s="26" t="s">
        <v>1243</v>
      </c>
      <c r="H489" s="157">
        <v>13.04</v>
      </c>
      <c r="K489" s="153"/>
      <c r="L489" s="156"/>
    </row>
    <row r="490" spans="1:12" s="28" customFormat="1">
      <c r="A490" s="26" t="s">
        <v>922</v>
      </c>
      <c r="B490" s="26" t="s">
        <v>202</v>
      </c>
      <c r="C490" s="26" t="s">
        <v>203</v>
      </c>
      <c r="D490" s="27" t="s">
        <v>1241</v>
      </c>
      <c r="E490" s="27">
        <v>42613</v>
      </c>
      <c r="F490" s="171">
        <v>42653</v>
      </c>
      <c r="G490" s="26" t="s">
        <v>1244</v>
      </c>
      <c r="H490" s="157">
        <v>18.170000000000002</v>
      </c>
      <c r="K490" s="153"/>
      <c r="L490" s="156"/>
    </row>
    <row r="491" spans="1:12" s="28" customFormat="1">
      <c r="A491" s="26" t="s">
        <v>922</v>
      </c>
      <c r="B491" s="26" t="s">
        <v>202</v>
      </c>
      <c r="C491" s="26" t="s">
        <v>203</v>
      </c>
      <c r="D491" s="27" t="s">
        <v>1241</v>
      </c>
      <c r="E491" s="27">
        <v>42613</v>
      </c>
      <c r="F491" s="171">
        <v>42653</v>
      </c>
      <c r="G491" s="26" t="s">
        <v>1245</v>
      </c>
      <c r="H491" s="157">
        <v>0.44</v>
      </c>
      <c r="K491" s="153"/>
      <c r="L491" s="156"/>
    </row>
    <row r="492" spans="1:12" s="28" customFormat="1">
      <c r="A492" s="26" t="s">
        <v>929</v>
      </c>
      <c r="B492" s="26" t="s">
        <v>202</v>
      </c>
      <c r="C492" s="26" t="s">
        <v>203</v>
      </c>
      <c r="D492" s="27" t="s">
        <v>1246</v>
      </c>
      <c r="E492" s="27">
        <v>42643</v>
      </c>
      <c r="F492" s="171">
        <v>42660</v>
      </c>
      <c r="G492" s="26" t="s">
        <v>1247</v>
      </c>
      <c r="H492" s="157">
        <v>57.3</v>
      </c>
      <c r="K492" s="153"/>
      <c r="L492" s="156"/>
    </row>
    <row r="493" spans="1:12" s="28" customFormat="1">
      <c r="A493" s="26" t="s">
        <v>929</v>
      </c>
      <c r="B493" s="26" t="s">
        <v>202</v>
      </c>
      <c r="C493" s="26" t="s">
        <v>203</v>
      </c>
      <c r="D493" s="27" t="s">
        <v>1246</v>
      </c>
      <c r="E493" s="27">
        <v>42643</v>
      </c>
      <c r="F493" s="171">
        <v>42685</v>
      </c>
      <c r="G493" s="26" t="s">
        <v>1248</v>
      </c>
      <c r="H493" s="157">
        <v>17.78</v>
      </c>
      <c r="K493" s="153"/>
      <c r="L493" s="156"/>
    </row>
    <row r="494" spans="1:12" s="28" customFormat="1">
      <c r="A494" s="26" t="s">
        <v>929</v>
      </c>
      <c r="B494" s="26" t="s">
        <v>202</v>
      </c>
      <c r="C494" s="26" t="s">
        <v>203</v>
      </c>
      <c r="D494" s="27" t="s">
        <v>1246</v>
      </c>
      <c r="E494" s="27">
        <v>42643</v>
      </c>
      <c r="F494" s="171">
        <v>42685</v>
      </c>
      <c r="G494" s="26" t="s">
        <v>1249</v>
      </c>
      <c r="H494" s="157">
        <v>24.78</v>
      </c>
      <c r="K494" s="153"/>
      <c r="L494" s="156"/>
    </row>
    <row r="495" spans="1:12" s="28" customFormat="1">
      <c r="A495" s="26" t="s">
        <v>929</v>
      </c>
      <c r="B495" s="26" t="s">
        <v>202</v>
      </c>
      <c r="C495" s="26" t="s">
        <v>203</v>
      </c>
      <c r="D495" s="27" t="s">
        <v>1246</v>
      </c>
      <c r="E495" s="27">
        <v>42643</v>
      </c>
      <c r="F495" s="171">
        <v>42685</v>
      </c>
      <c r="G495" s="26" t="s">
        <v>1250</v>
      </c>
      <c r="H495" s="157">
        <v>0.6</v>
      </c>
      <c r="K495" s="153"/>
      <c r="L495" s="156"/>
    </row>
    <row r="496" spans="1:12" s="28" customFormat="1">
      <c r="A496" s="26" t="s">
        <v>1307</v>
      </c>
      <c r="B496" s="26" t="s">
        <v>202</v>
      </c>
      <c r="C496" s="26" t="s">
        <v>203</v>
      </c>
      <c r="D496" s="27" t="s">
        <v>1255</v>
      </c>
      <c r="E496" s="27">
        <v>42674</v>
      </c>
      <c r="F496" s="171">
        <v>42685</v>
      </c>
      <c r="G496" s="26" t="s">
        <v>1251</v>
      </c>
      <c r="H496" s="157">
        <v>22.92</v>
      </c>
      <c r="K496" s="153"/>
      <c r="L496" s="156"/>
    </row>
    <row r="497" spans="1:12" s="28" customFormat="1">
      <c r="A497" s="26" t="s">
        <v>1307</v>
      </c>
      <c r="B497" s="26" t="s">
        <v>202</v>
      </c>
      <c r="C497" s="26" t="s">
        <v>203</v>
      </c>
      <c r="D497" s="27" t="s">
        <v>1255</v>
      </c>
      <c r="E497" s="27">
        <v>42674</v>
      </c>
      <c r="F497" s="171">
        <v>42716</v>
      </c>
      <c r="G497" s="26" t="s">
        <v>1252</v>
      </c>
      <c r="H497" s="157">
        <v>7.11</v>
      </c>
      <c r="K497" s="153"/>
      <c r="L497" s="156"/>
    </row>
    <row r="498" spans="1:12" s="28" customFormat="1">
      <c r="A498" s="26" t="s">
        <v>1307</v>
      </c>
      <c r="B498" s="26" t="s">
        <v>202</v>
      </c>
      <c r="C498" s="26" t="s">
        <v>203</v>
      </c>
      <c r="D498" s="27" t="s">
        <v>1255</v>
      </c>
      <c r="E498" s="27">
        <v>42674</v>
      </c>
      <c r="F498" s="171">
        <v>42716</v>
      </c>
      <c r="G498" s="26" t="s">
        <v>1253</v>
      </c>
      <c r="H498" s="157">
        <v>9.91</v>
      </c>
      <c r="K498" s="153"/>
      <c r="L498" s="156"/>
    </row>
    <row r="499" spans="1:12" s="28" customFormat="1">
      <c r="A499" s="26" t="s">
        <v>1307</v>
      </c>
      <c r="B499" s="26" t="s">
        <v>202</v>
      </c>
      <c r="C499" s="26" t="s">
        <v>203</v>
      </c>
      <c r="D499" s="27" t="s">
        <v>1255</v>
      </c>
      <c r="E499" s="27">
        <v>42674</v>
      </c>
      <c r="F499" s="171">
        <v>42716</v>
      </c>
      <c r="G499" s="26" t="s">
        <v>1254</v>
      </c>
      <c r="H499" s="157">
        <v>0.24</v>
      </c>
      <c r="K499" s="153"/>
      <c r="L499" s="156"/>
    </row>
    <row r="500" spans="1:12" s="28" customFormat="1">
      <c r="A500" s="26" t="s">
        <v>1308</v>
      </c>
      <c r="B500" s="26" t="s">
        <v>202</v>
      </c>
      <c r="C500" s="26" t="s">
        <v>203</v>
      </c>
      <c r="D500" s="27" t="s">
        <v>1256</v>
      </c>
      <c r="E500" s="27">
        <v>42704</v>
      </c>
      <c r="F500" s="171">
        <v>42711</v>
      </c>
      <c r="G500" s="26" t="s">
        <v>1257</v>
      </c>
      <c r="H500" s="157">
        <v>30.56</v>
      </c>
      <c r="K500" s="153"/>
      <c r="L500" s="156"/>
    </row>
    <row r="501" spans="1:12" s="28" customFormat="1">
      <c r="A501" s="26" t="s">
        <v>1308</v>
      </c>
      <c r="B501" s="26" t="s">
        <v>202</v>
      </c>
      <c r="C501" s="26" t="s">
        <v>203</v>
      </c>
      <c r="D501" s="27" t="s">
        <v>1256</v>
      </c>
      <c r="E501" s="27">
        <v>42704</v>
      </c>
      <c r="F501" s="171">
        <v>42745</v>
      </c>
      <c r="G501" s="26" t="s">
        <v>1258</v>
      </c>
      <c r="H501" s="157">
        <v>9.48</v>
      </c>
      <c r="K501" s="153"/>
      <c r="L501" s="156"/>
    </row>
    <row r="502" spans="1:12" s="28" customFormat="1">
      <c r="A502" s="26" t="s">
        <v>1308</v>
      </c>
      <c r="B502" s="26" t="s">
        <v>202</v>
      </c>
      <c r="C502" s="26" t="s">
        <v>203</v>
      </c>
      <c r="D502" s="27" t="s">
        <v>1256</v>
      </c>
      <c r="E502" s="27">
        <v>42704</v>
      </c>
      <c r="F502" s="171">
        <v>42745</v>
      </c>
      <c r="G502" s="26" t="s">
        <v>1259</v>
      </c>
      <c r="H502" s="157">
        <v>13.21</v>
      </c>
      <c r="K502" s="153"/>
      <c r="L502" s="156"/>
    </row>
    <row r="503" spans="1:12" s="28" customFormat="1">
      <c r="A503" s="26" t="s">
        <v>1308</v>
      </c>
      <c r="B503" s="26" t="s">
        <v>202</v>
      </c>
      <c r="C503" s="26" t="s">
        <v>203</v>
      </c>
      <c r="D503" s="27" t="s">
        <v>1256</v>
      </c>
      <c r="E503" s="27">
        <v>42704</v>
      </c>
      <c r="F503" s="171">
        <v>42745</v>
      </c>
      <c r="G503" s="26" t="s">
        <v>1260</v>
      </c>
      <c r="H503" s="157">
        <v>0.32</v>
      </c>
      <c r="K503" s="153"/>
      <c r="L503" s="156"/>
    </row>
    <row r="504" spans="1:12" s="28" customFormat="1">
      <c r="A504" s="26" t="s">
        <v>1309</v>
      </c>
      <c r="B504" s="26" t="s">
        <v>202</v>
      </c>
      <c r="C504" s="26" t="s">
        <v>203</v>
      </c>
      <c r="D504" s="27" t="s">
        <v>1261</v>
      </c>
      <c r="E504" s="27">
        <v>42735</v>
      </c>
      <c r="F504" s="171">
        <v>42740</v>
      </c>
      <c r="G504" s="26" t="s">
        <v>1262</v>
      </c>
      <c r="H504" s="157">
        <v>84.04</v>
      </c>
      <c r="K504" s="153"/>
      <c r="L504" s="156"/>
    </row>
    <row r="505" spans="1:12" s="28" customFormat="1">
      <c r="A505" s="26" t="s">
        <v>1309</v>
      </c>
      <c r="B505" s="26" t="s">
        <v>202</v>
      </c>
      <c r="C505" s="26" t="s">
        <v>203</v>
      </c>
      <c r="D505" s="27" t="s">
        <v>1261</v>
      </c>
      <c r="E505" s="27">
        <v>42735</v>
      </c>
      <c r="F505" s="171">
        <v>42765</v>
      </c>
      <c r="G505" s="26" t="s">
        <v>1263</v>
      </c>
      <c r="H505" s="157">
        <v>26.07</v>
      </c>
      <c r="K505" s="153"/>
      <c r="L505" s="156"/>
    </row>
    <row r="506" spans="1:12" s="28" customFormat="1">
      <c r="A506" s="26" t="s">
        <v>1309</v>
      </c>
      <c r="B506" s="26" t="s">
        <v>202</v>
      </c>
      <c r="C506" s="26" t="s">
        <v>203</v>
      </c>
      <c r="D506" s="27" t="s">
        <v>1261</v>
      </c>
      <c r="E506" s="27">
        <v>42735</v>
      </c>
      <c r="F506" s="171">
        <v>42765</v>
      </c>
      <c r="G506" s="26" t="s">
        <v>1264</v>
      </c>
      <c r="H506" s="157">
        <v>36.340000000000003</v>
      </c>
      <c r="K506" s="153"/>
      <c r="L506" s="156"/>
    </row>
    <row r="507" spans="1:12" s="28" customFormat="1">
      <c r="A507" s="26" t="s">
        <v>1309</v>
      </c>
      <c r="B507" s="26" t="s">
        <v>202</v>
      </c>
      <c r="C507" s="26" t="s">
        <v>203</v>
      </c>
      <c r="D507" s="27" t="s">
        <v>1261</v>
      </c>
      <c r="E507" s="27">
        <v>42735</v>
      </c>
      <c r="F507" s="171">
        <v>42765</v>
      </c>
      <c r="G507" s="26" t="s">
        <v>1265</v>
      </c>
      <c r="H507" s="157">
        <v>0.88</v>
      </c>
      <c r="K507" s="153"/>
      <c r="L507" s="156"/>
    </row>
    <row r="508" spans="1:12" s="28" customFormat="1">
      <c r="A508" s="258" t="s">
        <v>154</v>
      </c>
      <c r="B508" s="259"/>
      <c r="C508" s="259"/>
      <c r="D508" s="259"/>
      <c r="E508" s="259"/>
      <c r="F508" s="259"/>
      <c r="G508" s="260"/>
      <c r="H508" s="67">
        <f>SUM(H324:H507)</f>
        <v>13802.199999999997</v>
      </c>
    </row>
    <row r="509" spans="1:12" s="28" customFormat="1">
      <c r="A509" s="26"/>
      <c r="B509" s="26"/>
      <c r="C509" s="26"/>
      <c r="D509" s="27"/>
      <c r="E509" s="27"/>
      <c r="F509" s="27"/>
      <c r="G509" s="26"/>
      <c r="H509" s="60"/>
    </row>
    <row r="510" spans="1:12" s="28" customFormat="1">
      <c r="A510" s="26"/>
      <c r="B510" s="26"/>
      <c r="C510" s="26"/>
      <c r="D510" s="27"/>
      <c r="E510" s="26"/>
      <c r="F510" s="27"/>
      <c r="G510" s="26"/>
      <c r="H510" s="60"/>
    </row>
    <row r="511" spans="1:12" s="28" customFormat="1">
      <c r="A511" s="26"/>
      <c r="B511" s="26"/>
      <c r="C511" s="26"/>
      <c r="D511" s="27"/>
      <c r="E511" s="26"/>
      <c r="F511" s="27"/>
      <c r="G511" s="26"/>
      <c r="H511" s="60"/>
    </row>
    <row r="512" spans="1:12" s="28" customFormat="1">
      <c r="A512" s="26"/>
      <c r="B512" s="26"/>
      <c r="C512" s="26"/>
      <c r="D512" s="27"/>
      <c r="E512" s="27"/>
      <c r="F512" s="27"/>
      <c r="G512" s="26"/>
      <c r="H512" s="60"/>
    </row>
    <row r="513" spans="1:12" s="28" customFormat="1">
      <c r="A513" s="26"/>
      <c r="B513" s="26"/>
      <c r="C513" s="26"/>
      <c r="D513" s="27"/>
      <c r="E513" s="26"/>
      <c r="F513" s="27"/>
      <c r="G513" s="26"/>
      <c r="H513" s="60"/>
    </row>
    <row r="514" spans="1:12" s="28" customFormat="1">
      <c r="A514" s="258" t="s">
        <v>155</v>
      </c>
      <c r="B514" s="259"/>
      <c r="C514" s="259"/>
      <c r="D514" s="259"/>
      <c r="E514" s="259"/>
      <c r="F514" s="259"/>
      <c r="G514" s="260"/>
      <c r="H514" s="143">
        <f>SUM(H509:H513)</f>
        <v>0</v>
      </c>
    </row>
    <row r="515" spans="1:12" s="28" customFormat="1">
      <c r="A515" s="26"/>
      <c r="B515" s="26"/>
      <c r="C515" s="26"/>
      <c r="D515" s="27"/>
      <c r="E515" s="26"/>
      <c r="F515" s="27"/>
      <c r="G515" s="26"/>
      <c r="H515" s="60"/>
    </row>
    <row r="516" spans="1:12" s="28" customFormat="1">
      <c r="A516" s="26"/>
      <c r="B516" s="26"/>
      <c r="C516" s="26"/>
      <c r="D516" s="27"/>
      <c r="E516" s="26"/>
      <c r="F516" s="27"/>
      <c r="G516" s="26"/>
      <c r="H516" s="60"/>
    </row>
    <row r="517" spans="1:12" s="28" customFormat="1">
      <c r="A517" s="26"/>
      <c r="B517" s="26"/>
      <c r="C517" s="26"/>
      <c r="D517" s="27"/>
      <c r="E517" s="26"/>
      <c r="F517" s="27"/>
      <c r="G517" s="26"/>
      <c r="H517" s="60"/>
      <c r="K517" s="17"/>
      <c r="L517" s="17"/>
    </row>
    <row r="518" spans="1:12" s="28" customFormat="1">
      <c r="A518" s="26"/>
      <c r="B518" s="26"/>
      <c r="C518" s="26"/>
      <c r="D518" s="27"/>
      <c r="E518" s="26"/>
      <c r="F518" s="27"/>
      <c r="G518" s="26"/>
      <c r="H518" s="60"/>
      <c r="K518" s="17"/>
      <c r="L518" s="17"/>
    </row>
    <row r="519" spans="1:12" s="28" customFormat="1">
      <c r="A519" s="26"/>
      <c r="B519" s="26"/>
      <c r="C519" s="26"/>
      <c r="D519" s="27"/>
      <c r="E519" s="26"/>
      <c r="F519" s="27"/>
      <c r="G519" s="26"/>
      <c r="H519" s="60"/>
      <c r="K519" s="17"/>
      <c r="L519" s="17"/>
    </row>
    <row r="520" spans="1:12" s="28" customFormat="1">
      <c r="A520" s="258" t="s">
        <v>156</v>
      </c>
      <c r="B520" s="259"/>
      <c r="C520" s="259"/>
      <c r="D520" s="259"/>
      <c r="E520" s="259"/>
      <c r="F520" s="259"/>
      <c r="G520" s="260"/>
      <c r="H520" s="143">
        <f>SUM(H515:H519)</f>
        <v>0</v>
      </c>
      <c r="K520" s="17"/>
      <c r="L520" s="17"/>
    </row>
    <row r="521" spans="1:12" s="28" customFormat="1">
      <c r="A521" s="26"/>
      <c r="B521" s="26"/>
      <c r="C521" s="26"/>
      <c r="D521" s="27"/>
      <c r="E521" s="26"/>
      <c r="F521" s="27"/>
      <c r="G521" s="26"/>
      <c r="H521" s="60"/>
      <c r="K521" s="17"/>
      <c r="L521" s="17"/>
    </row>
    <row r="522" spans="1:12" s="28" customFormat="1">
      <c r="A522" s="26"/>
      <c r="B522" s="26"/>
      <c r="C522" s="26"/>
      <c r="D522" s="27"/>
      <c r="E522" s="26"/>
      <c r="F522" s="27"/>
      <c r="G522" s="26"/>
      <c r="H522" s="60"/>
      <c r="K522" s="17"/>
      <c r="L522" s="17"/>
    </row>
    <row r="523" spans="1:12">
      <c r="A523" s="26"/>
      <c r="B523" s="26"/>
      <c r="C523" s="26"/>
      <c r="D523" s="27"/>
      <c r="E523" s="26"/>
      <c r="F523" s="27"/>
      <c r="G523" s="26"/>
      <c r="H523" s="60"/>
    </row>
    <row r="524" spans="1:12">
      <c r="A524" s="26"/>
      <c r="B524" s="26"/>
      <c r="C524" s="26"/>
      <c r="D524" s="27"/>
      <c r="E524" s="26"/>
      <c r="F524" s="27"/>
      <c r="G524" s="26"/>
      <c r="H524" s="60"/>
    </row>
    <row r="525" spans="1:12">
      <c r="A525" s="26"/>
      <c r="B525" s="26"/>
      <c r="C525" s="26"/>
      <c r="D525" s="27"/>
      <c r="E525" s="26"/>
      <c r="F525" s="27"/>
      <c r="G525" s="26"/>
      <c r="H525" s="60"/>
    </row>
    <row r="526" spans="1:12">
      <c r="A526" s="26"/>
      <c r="B526" s="26"/>
      <c r="C526" s="26"/>
      <c r="D526" s="27"/>
      <c r="E526" s="27"/>
      <c r="F526" s="27"/>
      <c r="G526" s="26"/>
      <c r="H526" s="60"/>
    </row>
    <row r="527" spans="1:12">
      <c r="A527" s="258" t="s">
        <v>157</v>
      </c>
      <c r="B527" s="259"/>
      <c r="C527" s="259"/>
      <c r="D527" s="259"/>
      <c r="E527" s="259"/>
      <c r="F527" s="259"/>
      <c r="G527" s="260"/>
      <c r="H527" s="67">
        <f>SUM(H521:H526)</f>
        <v>0</v>
      </c>
    </row>
    <row r="528" spans="1:12">
      <c r="A528" s="251" t="s">
        <v>171</v>
      </c>
      <c r="B528" s="251"/>
      <c r="C528" s="252"/>
      <c r="D528" s="15"/>
      <c r="E528" s="15"/>
      <c r="F528" s="15"/>
      <c r="G528" s="15"/>
      <c r="H528" s="67">
        <f>SUM(H146,H323,H508,H514,H520,H527)</f>
        <v>36435.31</v>
      </c>
    </row>
  </sheetData>
  <sheetProtection formatCells="0" formatColumns="0" formatRows="0" insertColumns="0" insertRows="0" deleteColumns="0" deleteRows="0" selectLockedCells="1"/>
  <mergeCells count="11">
    <mergeCell ref="A527:G527"/>
    <mergeCell ref="A528:C528"/>
    <mergeCell ref="B3:G3"/>
    <mergeCell ref="H3:H5"/>
    <mergeCell ref="A4:A5"/>
    <mergeCell ref="B4:G4"/>
    <mergeCell ref="A146:G146"/>
    <mergeCell ref="A323:G323"/>
    <mergeCell ref="A508:G508"/>
    <mergeCell ref="A514:G514"/>
    <mergeCell ref="A520:G520"/>
  </mergeCells>
  <dataValidations xWindow="611" yWindow="610" count="2">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280:F322 F521:F526 F6:F145 F509:F513 F515:F519 F266:F270 F275 F147:F222 F227:F261 F400:F431 F435:F436 F441:F448 F452:F453 F457:F458 F324:F344 F348:F374 F378:F379 F383:F396 F462:F478 F482:F504">
      <formula1>E6</formula1>
    </dataValidation>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276:F279 F271:F274 F449:F451 F345:F347 F375:F377 F380:F382 F397:F399 F432:F434 F454:F456 F479:F481 F505:F507">
      <formula1>E262</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L98"/>
  <sheetViews>
    <sheetView topLeftCell="A41" workbookViewId="0">
      <selection activeCell="I78" sqref="I78"/>
    </sheetView>
  </sheetViews>
  <sheetFormatPr baseColWidth="10" defaultColWidth="9.1640625" defaultRowHeight="15" x14ac:dyDescent="0"/>
  <cols>
    <col min="1" max="1" width="6.5" style="17" customWidth="1"/>
    <col min="2" max="2" width="30" style="17" customWidth="1"/>
    <col min="3" max="3" width="16.33203125" style="17" customWidth="1"/>
    <col min="4" max="4" width="16.6640625" style="13" customWidth="1"/>
    <col min="5" max="6" width="15.6640625" style="13" customWidth="1"/>
    <col min="7" max="7" width="52.6640625" style="17" customWidth="1"/>
    <col min="8" max="11" width="9.1640625" style="17"/>
    <col min="12" max="12" width="54.33203125" style="17" customWidth="1"/>
    <col min="13" max="16384" width="9.1640625" style="17"/>
  </cols>
  <sheetData>
    <row r="1" spans="1:12">
      <c r="A1" s="3" t="s">
        <v>172</v>
      </c>
      <c r="B1" s="3"/>
    </row>
    <row r="3" spans="1:12">
      <c r="A3" s="15"/>
      <c r="B3" s="265" t="s">
        <v>12</v>
      </c>
      <c r="C3" s="266"/>
      <c r="D3" s="266"/>
      <c r="E3" s="266"/>
      <c r="F3" s="266"/>
      <c r="G3" s="267"/>
      <c r="H3" s="268" t="s">
        <v>19</v>
      </c>
    </row>
    <row r="4" spans="1:12" ht="15.75" customHeight="1">
      <c r="A4" s="246" t="s">
        <v>2</v>
      </c>
      <c r="B4" s="271" t="s">
        <v>83</v>
      </c>
      <c r="C4" s="272"/>
      <c r="D4" s="272"/>
      <c r="E4" s="272"/>
      <c r="F4" s="272"/>
      <c r="G4" s="273"/>
      <c r="H4" s="269"/>
    </row>
    <row r="5" spans="1:12" ht="30">
      <c r="A5" s="247"/>
      <c r="B5" s="5" t="s">
        <v>53</v>
      </c>
      <c r="C5" s="5" t="s">
        <v>54</v>
      </c>
      <c r="D5" s="5" t="s">
        <v>55</v>
      </c>
      <c r="E5" s="5" t="s">
        <v>56</v>
      </c>
      <c r="F5" s="5" t="s">
        <v>65</v>
      </c>
      <c r="G5" s="5" t="s">
        <v>57</v>
      </c>
      <c r="H5" s="270"/>
      <c r="K5" s="153"/>
      <c r="L5" s="156"/>
    </row>
    <row r="6" spans="1:12" s="28" customFormat="1">
      <c r="A6" s="26" t="s">
        <v>41</v>
      </c>
      <c r="B6" s="26" t="s">
        <v>363</v>
      </c>
      <c r="C6" s="26" t="s">
        <v>287</v>
      </c>
      <c r="D6" s="158">
        <v>5</v>
      </c>
      <c r="E6" s="27">
        <v>42254</v>
      </c>
      <c r="F6" s="27">
        <v>42296</v>
      </c>
      <c r="G6" s="26" t="s">
        <v>364</v>
      </c>
      <c r="H6" s="60">
        <v>1440</v>
      </c>
      <c r="K6" s="153"/>
      <c r="L6" s="156"/>
    </row>
    <row r="7" spans="1:12" s="28" customFormat="1">
      <c r="A7" s="26" t="s">
        <v>8</v>
      </c>
      <c r="B7" s="26" t="s">
        <v>202</v>
      </c>
      <c r="C7" s="26" t="s">
        <v>203</v>
      </c>
      <c r="D7" s="27" t="s">
        <v>396</v>
      </c>
      <c r="E7" s="27">
        <v>42307</v>
      </c>
      <c r="F7" s="27">
        <v>42313</v>
      </c>
      <c r="G7" s="26" t="s">
        <v>569</v>
      </c>
      <c r="H7" s="157">
        <v>138.33000000000001</v>
      </c>
      <c r="K7" s="153"/>
      <c r="L7" s="156"/>
    </row>
    <row r="8" spans="1:12" s="28" customFormat="1">
      <c r="A8" s="26" t="s">
        <v>8</v>
      </c>
      <c r="B8" s="26" t="s">
        <v>202</v>
      </c>
      <c r="C8" s="26" t="s">
        <v>203</v>
      </c>
      <c r="D8" s="27" t="s">
        <v>396</v>
      </c>
      <c r="E8" s="27">
        <v>42307</v>
      </c>
      <c r="F8" s="171">
        <v>42380</v>
      </c>
      <c r="G8" s="26" t="s">
        <v>570</v>
      </c>
      <c r="H8" s="157">
        <v>41.04</v>
      </c>
      <c r="K8" s="153"/>
      <c r="L8" s="156"/>
    </row>
    <row r="9" spans="1:12" s="28" customFormat="1">
      <c r="A9" s="26" t="s">
        <v>8</v>
      </c>
      <c r="B9" s="26" t="s">
        <v>202</v>
      </c>
      <c r="C9" s="26" t="s">
        <v>203</v>
      </c>
      <c r="D9" s="27" t="s">
        <v>396</v>
      </c>
      <c r="E9" s="27">
        <v>42307</v>
      </c>
      <c r="F9" s="171">
        <v>42380</v>
      </c>
      <c r="G9" s="26" t="s">
        <v>571</v>
      </c>
      <c r="H9" s="157">
        <v>59.19</v>
      </c>
      <c r="K9" s="153"/>
      <c r="L9" s="156"/>
    </row>
    <row r="10" spans="1:12" s="28" customFormat="1">
      <c r="A10" s="26" t="s">
        <v>8</v>
      </c>
      <c r="B10" s="26" t="s">
        <v>202</v>
      </c>
      <c r="C10" s="26" t="s">
        <v>203</v>
      </c>
      <c r="D10" s="27" t="s">
        <v>396</v>
      </c>
      <c r="E10" s="27">
        <v>42307</v>
      </c>
      <c r="F10" s="171">
        <v>42380</v>
      </c>
      <c r="G10" s="26" t="s">
        <v>572</v>
      </c>
      <c r="H10" s="157">
        <v>1.43</v>
      </c>
      <c r="K10" s="153"/>
      <c r="L10" s="156"/>
    </row>
    <row r="11" spans="1:12" s="28" customFormat="1">
      <c r="A11" s="26" t="s">
        <v>10</v>
      </c>
      <c r="B11" s="26" t="s">
        <v>202</v>
      </c>
      <c r="C11" s="26" t="s">
        <v>203</v>
      </c>
      <c r="D11" s="27" t="s">
        <v>365</v>
      </c>
      <c r="E11" s="27">
        <v>42235</v>
      </c>
      <c r="F11" s="171">
        <v>42235</v>
      </c>
      <c r="G11" s="26" t="s">
        <v>573</v>
      </c>
      <c r="H11" s="157">
        <v>740</v>
      </c>
      <c r="K11" s="153"/>
      <c r="L11" s="156"/>
    </row>
    <row r="12" spans="1:12" s="28" customFormat="1">
      <c r="A12" s="26" t="s">
        <v>10</v>
      </c>
      <c r="B12" s="26" t="s">
        <v>202</v>
      </c>
      <c r="C12" s="26" t="s">
        <v>203</v>
      </c>
      <c r="D12" s="27" t="s">
        <v>365</v>
      </c>
      <c r="E12" s="27">
        <v>42235</v>
      </c>
      <c r="F12" s="171">
        <v>42257</v>
      </c>
      <c r="G12" s="26" t="s">
        <v>574</v>
      </c>
      <c r="H12" s="157">
        <v>219.54</v>
      </c>
      <c r="K12" s="153"/>
      <c r="L12" s="156"/>
    </row>
    <row r="13" spans="1:12" s="28" customFormat="1">
      <c r="A13" s="26" t="s">
        <v>10</v>
      </c>
      <c r="B13" s="26" t="s">
        <v>202</v>
      </c>
      <c r="C13" s="26" t="s">
        <v>203</v>
      </c>
      <c r="D13" s="27" t="s">
        <v>365</v>
      </c>
      <c r="E13" s="27">
        <v>42235</v>
      </c>
      <c r="F13" s="171">
        <v>42257</v>
      </c>
      <c r="G13" s="26" t="s">
        <v>575</v>
      </c>
      <c r="H13" s="157">
        <v>316.64999999999998</v>
      </c>
      <c r="K13" s="153"/>
      <c r="L13" s="156"/>
    </row>
    <row r="14" spans="1:12" s="28" customFormat="1">
      <c r="A14" s="26" t="s">
        <v>10</v>
      </c>
      <c r="B14" s="26" t="s">
        <v>202</v>
      </c>
      <c r="C14" s="26" t="s">
        <v>203</v>
      </c>
      <c r="D14" s="27" t="s">
        <v>365</v>
      </c>
      <c r="E14" s="27">
        <v>42235</v>
      </c>
      <c r="F14" s="171">
        <v>42257</v>
      </c>
      <c r="G14" s="26" t="s">
        <v>576</v>
      </c>
      <c r="H14" s="157">
        <v>7.68</v>
      </c>
      <c r="K14" s="153"/>
      <c r="L14" s="156"/>
    </row>
    <row r="15" spans="1:12" s="28" customFormat="1">
      <c r="A15" s="26" t="s">
        <v>211</v>
      </c>
      <c r="B15" s="26" t="s">
        <v>202</v>
      </c>
      <c r="C15" s="26" t="s">
        <v>203</v>
      </c>
      <c r="D15" s="27" t="s">
        <v>366</v>
      </c>
      <c r="E15" s="27">
        <v>42327</v>
      </c>
      <c r="F15" s="171">
        <v>42327</v>
      </c>
      <c r="G15" s="26" t="s">
        <v>577</v>
      </c>
      <c r="H15" s="157">
        <v>410</v>
      </c>
      <c r="K15" s="153"/>
      <c r="L15" s="156"/>
    </row>
    <row r="16" spans="1:12" s="28" customFormat="1">
      <c r="A16" s="26" t="s">
        <v>211</v>
      </c>
      <c r="B16" s="26" t="s">
        <v>202</v>
      </c>
      <c r="C16" s="26" t="s">
        <v>203</v>
      </c>
      <c r="D16" s="27" t="s">
        <v>366</v>
      </c>
      <c r="E16" s="27">
        <v>42327</v>
      </c>
      <c r="F16" s="171">
        <v>42380</v>
      </c>
      <c r="G16" s="26" t="s">
        <v>578</v>
      </c>
      <c r="H16" s="157">
        <v>121.64</v>
      </c>
      <c r="K16" s="153"/>
      <c r="L16" s="156"/>
    </row>
    <row r="17" spans="1:12" s="28" customFormat="1">
      <c r="A17" s="26" t="s">
        <v>211</v>
      </c>
      <c r="B17" s="26" t="s">
        <v>202</v>
      </c>
      <c r="C17" s="26" t="s">
        <v>203</v>
      </c>
      <c r="D17" s="27" t="s">
        <v>366</v>
      </c>
      <c r="E17" s="27">
        <v>42327</v>
      </c>
      <c r="F17" s="171">
        <v>42380</v>
      </c>
      <c r="G17" s="26" t="s">
        <v>579</v>
      </c>
      <c r="H17" s="157">
        <v>175.44</v>
      </c>
      <c r="K17" s="153"/>
      <c r="L17" s="156"/>
    </row>
    <row r="18" spans="1:12" s="28" customFormat="1">
      <c r="A18" s="26" t="s">
        <v>211</v>
      </c>
      <c r="B18" s="26" t="s">
        <v>202</v>
      </c>
      <c r="C18" s="26" t="s">
        <v>203</v>
      </c>
      <c r="D18" s="27" t="s">
        <v>366</v>
      </c>
      <c r="E18" s="27">
        <v>42327</v>
      </c>
      <c r="F18" s="171">
        <v>42380</v>
      </c>
      <c r="G18" s="26" t="s">
        <v>580</v>
      </c>
      <c r="H18" s="157">
        <v>4.25</v>
      </c>
      <c r="I18" s="161"/>
      <c r="K18" s="153"/>
      <c r="L18" s="156"/>
    </row>
    <row r="19" spans="1:12" s="28" customFormat="1">
      <c r="A19" s="26" t="s">
        <v>86</v>
      </c>
      <c r="B19" s="26" t="s">
        <v>368</v>
      </c>
      <c r="C19" s="26" t="s">
        <v>287</v>
      </c>
      <c r="D19" s="158">
        <v>151108</v>
      </c>
      <c r="E19" s="27">
        <v>42331</v>
      </c>
      <c r="F19" s="171">
        <v>42335</v>
      </c>
      <c r="G19" s="26" t="s">
        <v>367</v>
      </c>
      <c r="H19" s="60">
        <v>78.41</v>
      </c>
      <c r="K19" s="153"/>
      <c r="L19" s="156"/>
    </row>
    <row r="20" spans="1:12" s="28" customFormat="1">
      <c r="A20" s="258" t="s">
        <v>169</v>
      </c>
      <c r="B20" s="259"/>
      <c r="C20" s="259"/>
      <c r="D20" s="259"/>
      <c r="E20" s="259"/>
      <c r="F20" s="259"/>
      <c r="G20" s="260"/>
      <c r="H20" s="143">
        <f>SUM(H6:H19)</f>
        <v>3753.5999999999995</v>
      </c>
    </row>
    <row r="21" spans="1:12" s="28" customFormat="1">
      <c r="A21" s="26" t="s">
        <v>41</v>
      </c>
      <c r="B21" s="26" t="s">
        <v>202</v>
      </c>
      <c r="C21" s="26" t="s">
        <v>203</v>
      </c>
      <c r="D21" s="27" t="s">
        <v>659</v>
      </c>
      <c r="E21" s="27">
        <v>42446</v>
      </c>
      <c r="F21" s="171">
        <v>42446</v>
      </c>
      <c r="G21" s="26" t="s">
        <v>661</v>
      </c>
      <c r="H21" s="157">
        <v>348.1</v>
      </c>
      <c r="K21" s="153"/>
      <c r="L21" s="156"/>
    </row>
    <row r="22" spans="1:12" s="28" customFormat="1">
      <c r="A22" s="26" t="s">
        <v>41</v>
      </c>
      <c r="B22" s="26" t="s">
        <v>202</v>
      </c>
      <c r="C22" s="26" t="s">
        <v>203</v>
      </c>
      <c r="D22" s="27" t="s">
        <v>659</v>
      </c>
      <c r="E22" s="27">
        <v>42446</v>
      </c>
      <c r="F22" s="171">
        <v>42468</v>
      </c>
      <c r="G22" s="26" t="s">
        <v>660</v>
      </c>
      <c r="H22" s="157">
        <v>50.9</v>
      </c>
      <c r="K22" s="153"/>
      <c r="L22" s="156"/>
    </row>
    <row r="23" spans="1:12" s="28" customFormat="1">
      <c r="A23" s="26" t="s">
        <v>41</v>
      </c>
      <c r="B23" s="26" t="s">
        <v>202</v>
      </c>
      <c r="C23" s="26" t="s">
        <v>203</v>
      </c>
      <c r="D23" s="27" t="s">
        <v>659</v>
      </c>
      <c r="E23" s="27">
        <v>42446</v>
      </c>
      <c r="F23" s="171">
        <v>42468</v>
      </c>
      <c r="G23" s="26" t="s">
        <v>662</v>
      </c>
      <c r="H23" s="157">
        <v>131.66999999999999</v>
      </c>
      <c r="K23" s="153"/>
      <c r="L23" s="156"/>
    </row>
    <row r="24" spans="1:12" s="28" customFormat="1">
      <c r="A24" s="26" t="s">
        <v>41</v>
      </c>
      <c r="B24" s="26" t="s">
        <v>202</v>
      </c>
      <c r="C24" s="26" t="s">
        <v>203</v>
      </c>
      <c r="D24" s="27" t="s">
        <v>659</v>
      </c>
      <c r="E24" s="27">
        <v>42446</v>
      </c>
      <c r="F24" s="171">
        <v>42468</v>
      </c>
      <c r="G24" s="26" t="s">
        <v>663</v>
      </c>
      <c r="H24" s="157">
        <v>3.19</v>
      </c>
      <c r="K24" s="153"/>
      <c r="L24" s="156"/>
    </row>
    <row r="25" spans="1:12" s="28" customFormat="1">
      <c r="A25" s="26" t="s">
        <v>8</v>
      </c>
      <c r="B25" s="26" t="s">
        <v>202</v>
      </c>
      <c r="C25" s="26" t="s">
        <v>203</v>
      </c>
      <c r="D25" s="27" t="s">
        <v>664</v>
      </c>
      <c r="E25" s="27">
        <v>42490</v>
      </c>
      <c r="F25" s="171">
        <v>42494</v>
      </c>
      <c r="G25" s="26" t="s">
        <v>665</v>
      </c>
      <c r="H25" s="157">
        <v>149.57</v>
      </c>
      <c r="K25" s="153"/>
      <c r="L25" s="156"/>
    </row>
    <row r="26" spans="1:12" s="28" customFormat="1">
      <c r="A26" s="26" t="s">
        <v>8</v>
      </c>
      <c r="B26" s="26" t="s">
        <v>202</v>
      </c>
      <c r="C26" s="26" t="s">
        <v>203</v>
      </c>
      <c r="D26" s="27" t="s">
        <v>664</v>
      </c>
      <c r="E26" s="27">
        <v>42490</v>
      </c>
      <c r="F26" s="171">
        <v>42531</v>
      </c>
      <c r="G26" s="26" t="s">
        <v>666</v>
      </c>
      <c r="H26" s="157">
        <v>40.43</v>
      </c>
      <c r="K26" s="153"/>
      <c r="L26" s="156"/>
    </row>
    <row r="27" spans="1:12" s="28" customFormat="1">
      <c r="A27" s="26" t="s">
        <v>8</v>
      </c>
      <c r="B27" s="26" t="s">
        <v>202</v>
      </c>
      <c r="C27" s="26" t="s">
        <v>203</v>
      </c>
      <c r="D27" s="27" t="s">
        <v>664</v>
      </c>
      <c r="E27" s="27">
        <v>42490</v>
      </c>
      <c r="F27" s="171">
        <v>42531</v>
      </c>
      <c r="G27" s="26" t="s">
        <v>667</v>
      </c>
      <c r="H27" s="157">
        <v>62.7</v>
      </c>
      <c r="K27" s="153"/>
      <c r="L27" s="156"/>
    </row>
    <row r="28" spans="1:12" s="28" customFormat="1">
      <c r="A28" s="26" t="s">
        <v>8</v>
      </c>
      <c r="B28" s="26" t="s">
        <v>202</v>
      </c>
      <c r="C28" s="26" t="s">
        <v>203</v>
      </c>
      <c r="D28" s="27" t="s">
        <v>664</v>
      </c>
      <c r="E28" s="27">
        <v>42490</v>
      </c>
      <c r="F28" s="171">
        <v>42531</v>
      </c>
      <c r="G28" s="26" t="s">
        <v>668</v>
      </c>
      <c r="H28" s="157">
        <v>1.52</v>
      </c>
      <c r="K28" s="153"/>
      <c r="L28" s="156"/>
    </row>
    <row r="29" spans="1:12" s="28" customFormat="1">
      <c r="A29" s="26" t="s">
        <v>10</v>
      </c>
      <c r="B29" s="26" t="s">
        <v>202</v>
      </c>
      <c r="C29" s="26" t="s">
        <v>203</v>
      </c>
      <c r="D29" s="27" t="s">
        <v>917</v>
      </c>
      <c r="E29" s="27">
        <v>42551</v>
      </c>
      <c r="F29" s="171">
        <v>42585</v>
      </c>
      <c r="G29" s="26" t="s">
        <v>918</v>
      </c>
      <c r="H29" s="157">
        <v>22.43</v>
      </c>
      <c r="K29" s="153"/>
      <c r="L29" s="156"/>
    </row>
    <row r="30" spans="1:12" s="28" customFormat="1">
      <c r="A30" s="26" t="s">
        <v>10</v>
      </c>
      <c r="B30" s="26" t="s">
        <v>202</v>
      </c>
      <c r="C30" s="26" t="s">
        <v>203</v>
      </c>
      <c r="D30" s="27" t="s">
        <v>917</v>
      </c>
      <c r="E30" s="27">
        <v>42551</v>
      </c>
      <c r="F30" s="171">
        <v>42585</v>
      </c>
      <c r="G30" s="26" t="s">
        <v>919</v>
      </c>
      <c r="H30" s="157">
        <v>6.07</v>
      </c>
      <c r="K30" s="153"/>
      <c r="L30" s="156"/>
    </row>
    <row r="31" spans="1:12" s="28" customFormat="1">
      <c r="A31" s="26" t="s">
        <v>10</v>
      </c>
      <c r="B31" s="26" t="s">
        <v>202</v>
      </c>
      <c r="C31" s="26" t="s">
        <v>203</v>
      </c>
      <c r="D31" s="27" t="s">
        <v>917</v>
      </c>
      <c r="E31" s="27">
        <v>42551</v>
      </c>
      <c r="F31" s="171">
        <v>42585</v>
      </c>
      <c r="G31" s="26" t="s">
        <v>920</v>
      </c>
      <c r="H31" s="157">
        <v>9.41</v>
      </c>
      <c r="K31" s="153"/>
      <c r="L31" s="156"/>
    </row>
    <row r="32" spans="1:12" s="28" customFormat="1">
      <c r="A32" s="26" t="s">
        <v>10</v>
      </c>
      <c r="B32" s="26" t="s">
        <v>202</v>
      </c>
      <c r="C32" s="26" t="s">
        <v>203</v>
      </c>
      <c r="D32" s="27" t="s">
        <v>917</v>
      </c>
      <c r="E32" s="27">
        <v>42551</v>
      </c>
      <c r="F32" s="171">
        <v>42585</v>
      </c>
      <c r="G32" s="26" t="s">
        <v>921</v>
      </c>
      <c r="H32" s="157">
        <v>0.23</v>
      </c>
      <c r="K32" s="153"/>
      <c r="L32" s="156"/>
    </row>
    <row r="33" spans="1:12" s="28" customFormat="1">
      <c r="A33" s="26"/>
      <c r="B33" s="26"/>
      <c r="C33" s="26"/>
      <c r="D33" s="27"/>
      <c r="E33" s="27"/>
      <c r="F33" s="171"/>
      <c r="G33" s="26"/>
      <c r="H33" s="157"/>
      <c r="K33" s="153"/>
      <c r="L33" s="156"/>
    </row>
    <row r="34" spans="1:12" s="28" customFormat="1">
      <c r="A34" s="26" t="s">
        <v>211</v>
      </c>
      <c r="B34" s="26" t="s">
        <v>202</v>
      </c>
      <c r="C34" s="26" t="s">
        <v>203</v>
      </c>
      <c r="D34" s="27" t="s">
        <v>669</v>
      </c>
      <c r="E34" s="27">
        <v>42527</v>
      </c>
      <c r="F34" s="171">
        <v>42529</v>
      </c>
      <c r="G34" s="26" t="s">
        <v>670</v>
      </c>
      <c r="H34" s="157">
        <v>256.42</v>
      </c>
      <c r="K34" s="153"/>
      <c r="L34" s="156"/>
    </row>
    <row r="35" spans="1:12" s="28" customFormat="1">
      <c r="A35" s="26" t="s">
        <v>211</v>
      </c>
      <c r="B35" s="26" t="s">
        <v>202</v>
      </c>
      <c r="C35" s="26" t="s">
        <v>203</v>
      </c>
      <c r="D35" s="27" t="s">
        <v>669</v>
      </c>
      <c r="E35" s="27">
        <v>42527</v>
      </c>
      <c r="F35" s="171">
        <v>42562</v>
      </c>
      <c r="G35" s="26" t="s">
        <v>671</v>
      </c>
      <c r="H35" s="157">
        <v>76.08</v>
      </c>
      <c r="K35" s="153"/>
      <c r="L35" s="156"/>
    </row>
    <row r="36" spans="1:12" s="28" customFormat="1">
      <c r="A36" s="26" t="s">
        <v>211</v>
      </c>
      <c r="B36" s="26" t="s">
        <v>202</v>
      </c>
      <c r="C36" s="26" t="s">
        <v>203</v>
      </c>
      <c r="D36" s="27" t="s">
        <v>669</v>
      </c>
      <c r="E36" s="27">
        <v>42527</v>
      </c>
      <c r="F36" s="171">
        <v>42562</v>
      </c>
      <c r="G36" s="26" t="s">
        <v>672</v>
      </c>
      <c r="H36" s="157">
        <v>109.73</v>
      </c>
      <c r="K36" s="153"/>
      <c r="L36" s="156"/>
    </row>
    <row r="37" spans="1:12" s="28" customFormat="1">
      <c r="A37" s="26" t="s">
        <v>211</v>
      </c>
      <c r="B37" s="26" t="s">
        <v>202</v>
      </c>
      <c r="C37" s="26" t="s">
        <v>203</v>
      </c>
      <c r="D37" s="27" t="s">
        <v>669</v>
      </c>
      <c r="E37" s="27">
        <v>42527</v>
      </c>
      <c r="F37" s="171">
        <v>42562</v>
      </c>
      <c r="G37" s="26" t="s">
        <v>673</v>
      </c>
      <c r="H37" s="157">
        <v>2.66</v>
      </c>
      <c r="K37" s="153"/>
      <c r="L37" s="156"/>
    </row>
    <row r="38" spans="1:12" s="28" customFormat="1">
      <c r="A38" s="26" t="s">
        <v>86</v>
      </c>
      <c r="B38" s="26" t="s">
        <v>202</v>
      </c>
      <c r="C38" s="26" t="s">
        <v>203</v>
      </c>
      <c r="D38" s="27" t="s">
        <v>892</v>
      </c>
      <c r="E38" s="27">
        <v>42551</v>
      </c>
      <c r="F38" s="171">
        <v>42585</v>
      </c>
      <c r="G38" s="26" t="s">
        <v>893</v>
      </c>
      <c r="H38" s="157">
        <v>205.14</v>
      </c>
      <c r="K38" s="153"/>
      <c r="L38" s="156"/>
    </row>
    <row r="39" spans="1:12" s="28" customFormat="1">
      <c r="A39" s="26" t="s">
        <v>86</v>
      </c>
      <c r="B39" s="26" t="s">
        <v>202</v>
      </c>
      <c r="C39" s="26" t="s">
        <v>203</v>
      </c>
      <c r="D39" s="27" t="s">
        <v>892</v>
      </c>
      <c r="E39" s="27">
        <v>42551</v>
      </c>
      <c r="F39" s="171">
        <v>42585</v>
      </c>
      <c r="G39" s="26" t="s">
        <v>894</v>
      </c>
      <c r="H39" s="157">
        <v>60.86</v>
      </c>
      <c r="K39" s="153"/>
      <c r="L39" s="156"/>
    </row>
    <row r="40" spans="1:12" s="28" customFormat="1">
      <c r="A40" s="26" t="s">
        <v>86</v>
      </c>
      <c r="B40" s="26" t="s">
        <v>202</v>
      </c>
      <c r="C40" s="26" t="s">
        <v>203</v>
      </c>
      <c r="D40" s="27" t="s">
        <v>892</v>
      </c>
      <c r="E40" s="27">
        <v>42551</v>
      </c>
      <c r="F40" s="171">
        <v>42585</v>
      </c>
      <c r="G40" s="26" t="s">
        <v>895</v>
      </c>
      <c r="H40" s="157">
        <v>87.78</v>
      </c>
      <c r="K40" s="153"/>
      <c r="L40" s="156"/>
    </row>
    <row r="41" spans="1:12" s="28" customFormat="1">
      <c r="A41" s="26" t="s">
        <v>86</v>
      </c>
      <c r="B41" s="26" t="s">
        <v>202</v>
      </c>
      <c r="C41" s="26" t="s">
        <v>203</v>
      </c>
      <c r="D41" s="27" t="s">
        <v>892</v>
      </c>
      <c r="E41" s="27">
        <v>42551</v>
      </c>
      <c r="F41" s="171">
        <v>42585</v>
      </c>
      <c r="G41" s="26" t="s">
        <v>896</v>
      </c>
      <c r="H41" s="157">
        <v>2.13</v>
      </c>
      <c r="I41" s="161"/>
      <c r="K41" s="153"/>
      <c r="L41" s="156"/>
    </row>
    <row r="42" spans="1:12" s="28" customFormat="1">
      <c r="A42" s="26"/>
      <c r="B42" s="26"/>
      <c r="C42" s="26"/>
      <c r="D42" s="27"/>
      <c r="E42" s="27"/>
      <c r="F42" s="171"/>
      <c r="G42" s="26"/>
      <c r="H42" s="157"/>
      <c r="K42" s="153"/>
      <c r="L42" s="156"/>
    </row>
    <row r="43" spans="1:12" s="28" customFormat="1">
      <c r="A43" s="26" t="s">
        <v>212</v>
      </c>
      <c r="B43" s="26" t="s">
        <v>897</v>
      </c>
      <c r="C43" s="26" t="s">
        <v>287</v>
      </c>
      <c r="D43" s="27" t="s">
        <v>898</v>
      </c>
      <c r="E43" s="27">
        <v>42381</v>
      </c>
      <c r="F43" s="171">
        <v>42396</v>
      </c>
      <c r="G43" s="26" t="s">
        <v>899</v>
      </c>
      <c r="H43" s="157">
        <v>325</v>
      </c>
      <c r="K43" s="153"/>
      <c r="L43" s="156"/>
    </row>
    <row r="44" spans="1:12" s="28" customFormat="1">
      <c r="A44" s="26" t="s">
        <v>91</v>
      </c>
      <c r="B44" s="26" t="s">
        <v>897</v>
      </c>
      <c r="C44" s="26" t="s">
        <v>287</v>
      </c>
      <c r="D44" s="27" t="s">
        <v>900</v>
      </c>
      <c r="E44" s="27">
        <v>42422</v>
      </c>
      <c r="F44" s="171">
        <v>42464</v>
      </c>
      <c r="G44" s="26" t="s">
        <v>901</v>
      </c>
      <c r="H44" s="157">
        <v>325</v>
      </c>
      <c r="K44" s="153"/>
      <c r="L44" s="156"/>
    </row>
    <row r="45" spans="1:12" s="28" customFormat="1">
      <c r="A45" s="26" t="s">
        <v>213</v>
      </c>
      <c r="B45" s="26" t="s">
        <v>897</v>
      </c>
      <c r="C45" s="26" t="s">
        <v>287</v>
      </c>
      <c r="D45" s="27" t="s">
        <v>902</v>
      </c>
      <c r="E45" s="27">
        <v>42452</v>
      </c>
      <c r="F45" s="171">
        <v>42535</v>
      </c>
      <c r="G45" s="26" t="s">
        <v>903</v>
      </c>
      <c r="H45" s="157">
        <v>325</v>
      </c>
      <c r="K45" s="153"/>
      <c r="L45" s="156"/>
    </row>
    <row r="46" spans="1:12" s="28" customFormat="1">
      <c r="A46" s="26" t="s">
        <v>214</v>
      </c>
      <c r="B46" s="26" t="s">
        <v>897</v>
      </c>
      <c r="C46" s="26" t="s">
        <v>287</v>
      </c>
      <c r="D46" s="27" t="s">
        <v>904</v>
      </c>
      <c r="E46" s="27">
        <v>42514</v>
      </c>
      <c r="F46" s="171">
        <v>42535</v>
      </c>
      <c r="G46" s="26" t="s">
        <v>905</v>
      </c>
      <c r="H46" s="157">
        <v>325</v>
      </c>
      <c r="K46" s="153"/>
      <c r="L46" s="156"/>
    </row>
    <row r="47" spans="1:12" s="28" customFormat="1">
      <c r="A47" s="258" t="s">
        <v>153</v>
      </c>
      <c r="B47" s="259"/>
      <c r="C47" s="259"/>
      <c r="D47" s="259"/>
      <c r="E47" s="259"/>
      <c r="F47" s="259"/>
      <c r="G47" s="260"/>
      <c r="H47" s="143">
        <f>SUM(H21:H46)</f>
        <v>2927.02</v>
      </c>
    </row>
    <row r="48" spans="1:12" s="28" customFormat="1">
      <c r="A48" s="26" t="s">
        <v>41</v>
      </c>
      <c r="B48" s="26" t="s">
        <v>202</v>
      </c>
      <c r="C48" s="26" t="s">
        <v>203</v>
      </c>
      <c r="D48" s="27" t="s">
        <v>1101</v>
      </c>
      <c r="E48" s="27">
        <v>42735</v>
      </c>
      <c r="F48" s="171">
        <v>42748</v>
      </c>
      <c r="G48" s="26" t="s">
        <v>1266</v>
      </c>
      <c r="H48" s="157">
        <v>1233.94</v>
      </c>
      <c r="K48" s="153"/>
      <c r="L48" s="156"/>
    </row>
    <row r="49" spans="1:12" s="28" customFormat="1">
      <c r="A49" s="26" t="s">
        <v>41</v>
      </c>
      <c r="B49" s="26" t="s">
        <v>202</v>
      </c>
      <c r="C49" s="26" t="s">
        <v>203</v>
      </c>
      <c r="D49" s="27" t="s">
        <v>1101</v>
      </c>
      <c r="E49" s="27">
        <v>42735</v>
      </c>
      <c r="F49" s="171">
        <v>42765</v>
      </c>
      <c r="G49" s="26" t="s">
        <v>1267</v>
      </c>
      <c r="H49" s="157">
        <v>333.56</v>
      </c>
      <c r="K49" s="153"/>
      <c r="L49" s="156"/>
    </row>
    <row r="50" spans="1:12" s="28" customFormat="1">
      <c r="A50" s="26" t="s">
        <v>41</v>
      </c>
      <c r="B50" s="26" t="s">
        <v>202</v>
      </c>
      <c r="C50" s="26" t="s">
        <v>203</v>
      </c>
      <c r="D50" s="27" t="s">
        <v>1101</v>
      </c>
      <c r="E50" s="27">
        <v>42735</v>
      </c>
      <c r="F50" s="171">
        <v>42765</v>
      </c>
      <c r="G50" s="26" t="s">
        <v>1268</v>
      </c>
      <c r="H50" s="157">
        <v>517.28</v>
      </c>
      <c r="K50" s="153"/>
      <c r="L50" s="156"/>
    </row>
    <row r="51" spans="1:12" s="28" customFormat="1">
      <c r="A51" s="26" t="s">
        <v>41</v>
      </c>
      <c r="B51" s="26" t="s">
        <v>202</v>
      </c>
      <c r="C51" s="26" t="s">
        <v>203</v>
      </c>
      <c r="D51" s="27" t="s">
        <v>1101</v>
      </c>
      <c r="E51" s="27">
        <v>42735</v>
      </c>
      <c r="F51" s="171">
        <v>42765</v>
      </c>
      <c r="G51" s="26" t="s">
        <v>1269</v>
      </c>
      <c r="H51" s="157">
        <v>12.54</v>
      </c>
      <c r="I51" s="161"/>
      <c r="K51" s="153"/>
      <c r="L51" s="156"/>
    </row>
    <row r="52" spans="1:12" s="28" customFormat="1">
      <c r="A52" s="26"/>
      <c r="B52" s="26"/>
      <c r="C52" s="26"/>
      <c r="D52" s="27"/>
      <c r="E52" s="27"/>
      <c r="F52" s="171"/>
      <c r="G52" s="26"/>
      <c r="H52" s="157"/>
      <c r="I52" s="161"/>
      <c r="K52" s="153"/>
      <c r="L52" s="156"/>
    </row>
    <row r="53" spans="1:12" s="28" customFormat="1">
      <c r="A53" s="26" t="s">
        <v>8</v>
      </c>
      <c r="B53" s="26" t="s">
        <v>202</v>
      </c>
      <c r="C53" s="26" t="s">
        <v>203</v>
      </c>
      <c r="D53" s="27" t="s">
        <v>1270</v>
      </c>
      <c r="E53" s="27">
        <v>42641</v>
      </c>
      <c r="F53" s="184" t="s">
        <v>1271</v>
      </c>
      <c r="G53" s="26" t="s">
        <v>1272</v>
      </c>
      <c r="H53" s="157">
        <v>227.5</v>
      </c>
      <c r="K53" s="153"/>
      <c r="L53" s="156"/>
    </row>
    <row r="54" spans="1:12" s="28" customFormat="1">
      <c r="A54" s="26" t="s">
        <v>8</v>
      </c>
      <c r="B54" s="26" t="s">
        <v>202</v>
      </c>
      <c r="C54" s="26" t="s">
        <v>203</v>
      </c>
      <c r="D54" s="27" t="s">
        <v>1270</v>
      </c>
      <c r="E54" s="27">
        <v>42641</v>
      </c>
      <c r="F54" s="171">
        <v>42685</v>
      </c>
      <c r="G54" s="26" t="s">
        <v>1273</v>
      </c>
      <c r="H54" s="157">
        <v>61.5</v>
      </c>
      <c r="K54" s="153"/>
      <c r="L54" s="156"/>
    </row>
    <row r="55" spans="1:12" s="28" customFormat="1">
      <c r="A55" s="26" t="s">
        <v>8</v>
      </c>
      <c r="B55" s="26" t="s">
        <v>202</v>
      </c>
      <c r="C55" s="26" t="s">
        <v>203</v>
      </c>
      <c r="D55" s="27" t="s">
        <v>1270</v>
      </c>
      <c r="E55" s="27">
        <v>42641</v>
      </c>
      <c r="F55" s="171">
        <v>42685</v>
      </c>
      <c r="G55" s="26" t="s">
        <v>1274</v>
      </c>
      <c r="H55" s="157">
        <v>95.37</v>
      </c>
      <c r="K55" s="153"/>
      <c r="L55" s="156"/>
    </row>
    <row r="56" spans="1:12" s="28" customFormat="1">
      <c r="A56" s="26" t="s">
        <v>8</v>
      </c>
      <c r="B56" s="26" t="s">
        <v>202</v>
      </c>
      <c r="C56" s="26" t="s">
        <v>203</v>
      </c>
      <c r="D56" s="27" t="s">
        <v>1270</v>
      </c>
      <c r="E56" s="27">
        <v>42641</v>
      </c>
      <c r="F56" s="171">
        <v>42685</v>
      </c>
      <c r="G56" s="26" t="s">
        <v>1275</v>
      </c>
      <c r="H56" s="157">
        <v>2.31</v>
      </c>
      <c r="I56" s="161"/>
      <c r="K56" s="153"/>
      <c r="L56" s="156"/>
    </row>
    <row r="57" spans="1:12" s="28" customFormat="1">
      <c r="A57" s="26" t="s">
        <v>10</v>
      </c>
      <c r="B57" s="26" t="s">
        <v>202</v>
      </c>
      <c r="C57" s="26" t="s">
        <v>203</v>
      </c>
      <c r="D57" s="27" t="s">
        <v>1276</v>
      </c>
      <c r="E57" s="27">
        <v>42674</v>
      </c>
      <c r="F57" s="163">
        <v>42681</v>
      </c>
      <c r="G57" s="26" t="s">
        <v>1277</v>
      </c>
      <c r="H57" s="157">
        <v>127.14</v>
      </c>
      <c r="K57" s="153"/>
      <c r="L57" s="156"/>
    </row>
    <row r="58" spans="1:12" s="28" customFormat="1">
      <c r="A58" s="26" t="s">
        <v>10</v>
      </c>
      <c r="B58" s="26" t="s">
        <v>202</v>
      </c>
      <c r="C58" s="26" t="s">
        <v>203</v>
      </c>
      <c r="D58" s="27" t="s">
        <v>1276</v>
      </c>
      <c r="E58" s="27">
        <v>42674</v>
      </c>
      <c r="F58" s="171">
        <v>42716</v>
      </c>
      <c r="G58" s="26" t="s">
        <v>1278</v>
      </c>
      <c r="H58" s="157">
        <v>34.36</v>
      </c>
      <c r="K58" s="153"/>
      <c r="L58" s="156"/>
    </row>
    <row r="59" spans="1:12" s="28" customFormat="1">
      <c r="A59" s="26" t="s">
        <v>10</v>
      </c>
      <c r="B59" s="26" t="s">
        <v>202</v>
      </c>
      <c r="C59" s="26" t="s">
        <v>203</v>
      </c>
      <c r="D59" s="27" t="s">
        <v>1276</v>
      </c>
      <c r="E59" s="27">
        <v>42674</v>
      </c>
      <c r="F59" s="171">
        <v>42716</v>
      </c>
      <c r="G59" s="26" t="s">
        <v>1279</v>
      </c>
      <c r="H59" s="157">
        <v>53.3</v>
      </c>
      <c r="K59" s="153"/>
      <c r="L59" s="156"/>
    </row>
    <row r="60" spans="1:12" s="28" customFormat="1">
      <c r="A60" s="26" t="s">
        <v>10</v>
      </c>
      <c r="B60" s="26" t="s">
        <v>202</v>
      </c>
      <c r="C60" s="26" t="s">
        <v>203</v>
      </c>
      <c r="D60" s="27" t="s">
        <v>1276</v>
      </c>
      <c r="E60" s="27">
        <v>42674</v>
      </c>
      <c r="F60" s="171">
        <v>42716</v>
      </c>
      <c r="G60" s="26" t="s">
        <v>1280</v>
      </c>
      <c r="H60" s="157">
        <v>1.29</v>
      </c>
      <c r="I60" s="161"/>
      <c r="K60" s="153"/>
      <c r="L60" s="156"/>
    </row>
    <row r="61" spans="1:12" s="28" customFormat="1">
      <c r="A61" s="26" t="s">
        <v>211</v>
      </c>
      <c r="B61" s="26" t="s">
        <v>202</v>
      </c>
      <c r="C61" s="26" t="s">
        <v>203</v>
      </c>
      <c r="D61" s="27" t="s">
        <v>1281</v>
      </c>
      <c r="E61" s="27">
        <v>42735</v>
      </c>
      <c r="F61" s="163">
        <v>42740</v>
      </c>
      <c r="G61" s="26" t="s">
        <v>1282</v>
      </c>
      <c r="H61" s="157">
        <v>46.84</v>
      </c>
      <c r="K61" s="153"/>
      <c r="L61" s="156"/>
    </row>
    <row r="62" spans="1:12" s="28" customFormat="1">
      <c r="A62" s="26" t="s">
        <v>211</v>
      </c>
      <c r="B62" s="26" t="s">
        <v>202</v>
      </c>
      <c r="C62" s="26" t="s">
        <v>203</v>
      </c>
      <c r="D62" s="27" t="s">
        <v>1281</v>
      </c>
      <c r="E62" s="27">
        <v>42735</v>
      </c>
      <c r="F62" s="171">
        <v>42775</v>
      </c>
      <c r="G62" s="26" t="s">
        <v>1283</v>
      </c>
      <c r="H62" s="157">
        <v>12.66</v>
      </c>
      <c r="K62" s="153"/>
      <c r="L62" s="156"/>
    </row>
    <row r="63" spans="1:12" s="28" customFormat="1">
      <c r="A63" s="26" t="s">
        <v>211</v>
      </c>
      <c r="B63" s="26" t="s">
        <v>202</v>
      </c>
      <c r="C63" s="26" t="s">
        <v>203</v>
      </c>
      <c r="D63" s="27" t="s">
        <v>1281</v>
      </c>
      <c r="E63" s="27">
        <v>42735</v>
      </c>
      <c r="F63" s="171">
        <v>42775</v>
      </c>
      <c r="G63" s="26" t="s">
        <v>1284</v>
      </c>
      <c r="H63" s="157">
        <v>19.64</v>
      </c>
      <c r="K63" s="153"/>
      <c r="L63" s="156"/>
    </row>
    <row r="64" spans="1:12" s="28" customFormat="1">
      <c r="A64" s="26" t="s">
        <v>211</v>
      </c>
      <c r="B64" s="26" t="s">
        <v>202</v>
      </c>
      <c r="C64" s="26" t="s">
        <v>203</v>
      </c>
      <c r="D64" s="27" t="s">
        <v>1281</v>
      </c>
      <c r="E64" s="27">
        <v>42735</v>
      </c>
      <c r="F64" s="171">
        <v>42775</v>
      </c>
      <c r="G64" s="26" t="s">
        <v>1285</v>
      </c>
      <c r="H64" s="157">
        <v>0.48</v>
      </c>
      <c r="I64" s="161"/>
      <c r="K64" s="153"/>
      <c r="L64" s="156"/>
    </row>
    <row r="65" spans="1:12" s="28" customFormat="1">
      <c r="A65" s="26"/>
      <c r="B65" s="26"/>
      <c r="C65" s="26"/>
      <c r="D65" s="27"/>
      <c r="E65" s="27"/>
      <c r="F65" s="171"/>
      <c r="G65" s="26"/>
      <c r="H65" s="157"/>
      <c r="I65" s="161"/>
      <c r="K65" s="153"/>
      <c r="L65" s="156"/>
    </row>
    <row r="66" spans="1:12" s="28" customFormat="1">
      <c r="A66" s="26" t="s">
        <v>86</v>
      </c>
      <c r="B66" s="26" t="s">
        <v>202</v>
      </c>
      <c r="C66" s="26" t="s">
        <v>203</v>
      </c>
      <c r="D66" s="27" t="s">
        <v>1286</v>
      </c>
      <c r="E66" s="27">
        <v>42674</v>
      </c>
      <c r="F66" s="163">
        <v>42685</v>
      </c>
      <c r="G66" s="26" t="s">
        <v>1287</v>
      </c>
      <c r="H66" s="157">
        <v>102.57</v>
      </c>
      <c r="K66" s="153"/>
      <c r="L66" s="156"/>
    </row>
    <row r="67" spans="1:12" s="28" customFormat="1">
      <c r="A67" s="26" t="s">
        <v>86</v>
      </c>
      <c r="B67" s="26" t="s">
        <v>202</v>
      </c>
      <c r="C67" s="26" t="s">
        <v>203</v>
      </c>
      <c r="D67" s="27" t="s">
        <v>1286</v>
      </c>
      <c r="E67" s="27">
        <v>42674</v>
      </c>
      <c r="F67" s="171">
        <v>42716</v>
      </c>
      <c r="G67" s="26" t="s">
        <v>1288</v>
      </c>
      <c r="H67" s="157">
        <v>30.43</v>
      </c>
      <c r="K67" s="153"/>
      <c r="L67" s="156"/>
    </row>
    <row r="68" spans="1:12" s="28" customFormat="1">
      <c r="A68" s="26" t="s">
        <v>86</v>
      </c>
      <c r="B68" s="26" t="s">
        <v>202</v>
      </c>
      <c r="C68" s="26" t="s">
        <v>203</v>
      </c>
      <c r="D68" s="27" t="s">
        <v>1286</v>
      </c>
      <c r="E68" s="27">
        <v>42674</v>
      </c>
      <c r="F68" s="171">
        <v>42716</v>
      </c>
      <c r="G68" s="26" t="s">
        <v>1289</v>
      </c>
      <c r="H68" s="157">
        <v>43.89</v>
      </c>
      <c r="K68" s="153"/>
      <c r="L68" s="156"/>
    </row>
    <row r="69" spans="1:12" s="28" customFormat="1">
      <c r="A69" s="26" t="s">
        <v>86</v>
      </c>
      <c r="B69" s="26" t="s">
        <v>202</v>
      </c>
      <c r="C69" s="26" t="s">
        <v>203</v>
      </c>
      <c r="D69" s="27" t="s">
        <v>1286</v>
      </c>
      <c r="E69" s="27">
        <v>42674</v>
      </c>
      <c r="F69" s="171">
        <v>42716</v>
      </c>
      <c r="G69" s="26" t="s">
        <v>1290</v>
      </c>
      <c r="H69" s="157">
        <v>1.06</v>
      </c>
      <c r="I69" s="161"/>
      <c r="K69" s="153"/>
      <c r="L69" s="156"/>
    </row>
    <row r="70" spans="1:12" s="28" customFormat="1">
      <c r="A70" s="26"/>
      <c r="B70" s="26"/>
      <c r="C70" s="26"/>
      <c r="D70" s="27"/>
      <c r="E70" s="27"/>
      <c r="F70" s="171"/>
      <c r="G70" s="26"/>
      <c r="H70" s="157"/>
      <c r="I70" s="161"/>
      <c r="K70" s="153"/>
      <c r="L70" s="156"/>
    </row>
    <row r="71" spans="1:12" s="28" customFormat="1">
      <c r="A71" s="26" t="s">
        <v>212</v>
      </c>
      <c r="B71" s="26" t="s">
        <v>202</v>
      </c>
      <c r="C71" s="26" t="s">
        <v>203</v>
      </c>
      <c r="D71" s="27" t="s">
        <v>1291</v>
      </c>
      <c r="E71" s="27">
        <v>42643</v>
      </c>
      <c r="F71" s="171">
        <v>42660</v>
      </c>
      <c r="G71" s="26" t="s">
        <v>1292</v>
      </c>
      <c r="H71" s="157">
        <v>44.87</v>
      </c>
      <c r="K71" s="153"/>
      <c r="L71" s="156"/>
    </row>
    <row r="72" spans="1:12" s="28" customFormat="1">
      <c r="A72" s="26" t="s">
        <v>212</v>
      </c>
      <c r="B72" s="26" t="s">
        <v>202</v>
      </c>
      <c r="C72" s="26" t="s">
        <v>203</v>
      </c>
      <c r="D72" s="27" t="s">
        <v>1291</v>
      </c>
      <c r="E72" s="27">
        <v>42643</v>
      </c>
      <c r="F72" s="171">
        <v>42685</v>
      </c>
      <c r="G72" s="26" t="s">
        <v>1293</v>
      </c>
      <c r="H72" s="157">
        <v>12.13</v>
      </c>
      <c r="K72" s="153"/>
      <c r="L72" s="156"/>
    </row>
    <row r="73" spans="1:12" s="28" customFormat="1">
      <c r="A73" s="26" t="s">
        <v>212</v>
      </c>
      <c r="B73" s="26" t="s">
        <v>202</v>
      </c>
      <c r="C73" s="26" t="s">
        <v>203</v>
      </c>
      <c r="D73" s="27" t="s">
        <v>1291</v>
      </c>
      <c r="E73" s="27">
        <v>42643</v>
      </c>
      <c r="F73" s="171">
        <v>42685</v>
      </c>
      <c r="G73" s="26" t="s">
        <v>1294</v>
      </c>
      <c r="H73" s="157">
        <v>18.809999999999999</v>
      </c>
      <c r="K73" s="153"/>
      <c r="L73" s="156"/>
    </row>
    <row r="74" spans="1:12" s="28" customFormat="1">
      <c r="A74" s="26" t="s">
        <v>212</v>
      </c>
      <c r="B74" s="26" t="s">
        <v>202</v>
      </c>
      <c r="C74" s="26" t="s">
        <v>203</v>
      </c>
      <c r="D74" s="27" t="s">
        <v>1291</v>
      </c>
      <c r="E74" s="27">
        <v>42643</v>
      </c>
      <c r="F74" s="171">
        <v>42685</v>
      </c>
      <c r="G74" s="26" t="s">
        <v>1295</v>
      </c>
      <c r="H74" s="157">
        <v>0.46</v>
      </c>
      <c r="K74" s="153"/>
      <c r="L74" s="156"/>
    </row>
    <row r="75" spans="1:12" s="28" customFormat="1">
      <c r="A75" s="26"/>
      <c r="B75" s="26"/>
      <c r="C75" s="26"/>
      <c r="D75" s="27"/>
      <c r="E75" s="27"/>
      <c r="F75" s="171"/>
      <c r="G75" s="26"/>
      <c r="H75" s="157"/>
      <c r="K75" s="153"/>
      <c r="L75" s="156"/>
    </row>
    <row r="76" spans="1:12" s="28" customFormat="1">
      <c r="A76" s="26" t="s">
        <v>91</v>
      </c>
      <c r="B76" s="26" t="s">
        <v>1299</v>
      </c>
      <c r="C76" s="26" t="s">
        <v>287</v>
      </c>
      <c r="D76" s="158">
        <v>63839</v>
      </c>
      <c r="E76" s="27">
        <v>42691</v>
      </c>
      <c r="F76" s="171">
        <v>42697</v>
      </c>
      <c r="G76" s="26" t="s">
        <v>1298</v>
      </c>
      <c r="H76" s="157">
        <v>300</v>
      </c>
      <c r="K76" s="153"/>
      <c r="L76" s="156"/>
    </row>
    <row r="77" spans="1:12" s="28" customFormat="1">
      <c r="A77" s="26" t="s">
        <v>213</v>
      </c>
      <c r="B77" s="26" t="s">
        <v>1299</v>
      </c>
      <c r="C77" s="26" t="s">
        <v>287</v>
      </c>
      <c r="D77" s="158">
        <v>70229</v>
      </c>
      <c r="E77" s="27">
        <v>42761</v>
      </c>
      <c r="F77" s="171">
        <v>42766</v>
      </c>
      <c r="G77" s="26" t="s">
        <v>1300</v>
      </c>
      <c r="H77" s="157">
        <v>300</v>
      </c>
      <c r="K77" s="153"/>
      <c r="L77" s="156"/>
    </row>
    <row r="78" spans="1:12" s="28" customFormat="1">
      <c r="A78" s="258" t="s">
        <v>154</v>
      </c>
      <c r="B78" s="259"/>
      <c r="C78" s="259"/>
      <c r="D78" s="259"/>
      <c r="E78" s="259"/>
      <c r="F78" s="259"/>
      <c r="G78" s="260"/>
      <c r="H78" s="67">
        <f>SUM(H48:H77)</f>
        <v>3633.9299999999994</v>
      </c>
      <c r="I78" s="161">
        <f>H78+H47+H20-(SUM(H6:H10)+SUM(H43:H46)+SUM(H76:H77))</f>
        <v>6734.5599999999995</v>
      </c>
    </row>
    <row r="79" spans="1:12" s="28" customFormat="1">
      <c r="A79" s="26"/>
      <c r="B79" s="26"/>
      <c r="C79" s="26"/>
      <c r="D79" s="27"/>
      <c r="E79" s="27"/>
      <c r="F79" s="27"/>
      <c r="G79" s="26"/>
      <c r="H79" s="60"/>
    </row>
    <row r="80" spans="1:12" s="28" customFormat="1">
      <c r="A80" s="26"/>
      <c r="B80" s="26"/>
      <c r="C80" s="26"/>
      <c r="D80" s="27"/>
      <c r="E80" s="26"/>
      <c r="F80" s="27"/>
      <c r="G80" s="26"/>
      <c r="H80" s="60"/>
    </row>
    <row r="81" spans="1:12" s="28" customFormat="1">
      <c r="A81" s="26"/>
      <c r="B81" s="26"/>
      <c r="C81" s="26"/>
      <c r="D81" s="27"/>
      <c r="E81" s="26"/>
      <c r="F81" s="27"/>
      <c r="G81" s="26"/>
      <c r="H81" s="60"/>
    </row>
    <row r="82" spans="1:12" s="28" customFormat="1">
      <c r="A82" s="26"/>
      <c r="B82" s="26"/>
      <c r="C82" s="26"/>
      <c r="D82" s="27"/>
      <c r="E82" s="27"/>
      <c r="F82" s="27"/>
      <c r="G82" s="26"/>
      <c r="H82" s="60"/>
    </row>
    <row r="83" spans="1:12" s="28" customFormat="1">
      <c r="A83" s="26"/>
      <c r="B83" s="26"/>
      <c r="C83" s="26"/>
      <c r="D83" s="27"/>
      <c r="E83" s="26"/>
      <c r="F83" s="27"/>
      <c r="G83" s="26"/>
      <c r="H83" s="60"/>
    </row>
    <row r="84" spans="1:12" s="28" customFormat="1">
      <c r="A84" s="258" t="s">
        <v>155</v>
      </c>
      <c r="B84" s="259"/>
      <c r="C84" s="259"/>
      <c r="D84" s="259"/>
      <c r="E84" s="259"/>
      <c r="F84" s="259"/>
      <c r="G84" s="260"/>
      <c r="H84" s="143">
        <f>SUM(H79:H83)</f>
        <v>0</v>
      </c>
    </row>
    <row r="85" spans="1:12" s="28" customFormat="1">
      <c r="A85" s="26"/>
      <c r="B85" s="26"/>
      <c r="C85" s="26"/>
      <c r="D85" s="27"/>
      <c r="E85" s="26"/>
      <c r="F85" s="27"/>
      <c r="G85" s="26"/>
      <c r="H85" s="60"/>
    </row>
    <row r="86" spans="1:12" s="28" customFormat="1">
      <c r="A86" s="26"/>
      <c r="B86" s="26"/>
      <c r="C86" s="26"/>
      <c r="D86" s="27"/>
      <c r="E86" s="26"/>
      <c r="F86" s="27"/>
      <c r="G86" s="26"/>
      <c r="H86" s="60"/>
      <c r="K86" s="17"/>
      <c r="L86" s="17"/>
    </row>
    <row r="87" spans="1:12" s="28" customFormat="1">
      <c r="A87" s="26"/>
      <c r="B87" s="26"/>
      <c r="C87" s="26"/>
      <c r="D87" s="27"/>
      <c r="E87" s="26"/>
      <c r="F87" s="27"/>
      <c r="G87" s="26"/>
      <c r="H87" s="60"/>
      <c r="K87" s="17"/>
      <c r="L87" s="17"/>
    </row>
    <row r="88" spans="1:12" s="28" customFormat="1">
      <c r="A88" s="26"/>
      <c r="B88" s="26"/>
      <c r="C88" s="26"/>
      <c r="D88" s="27"/>
      <c r="E88" s="26"/>
      <c r="F88" s="27"/>
      <c r="G88" s="26"/>
      <c r="H88" s="60"/>
      <c r="K88" s="17"/>
      <c r="L88" s="17"/>
    </row>
    <row r="89" spans="1:12" s="28" customFormat="1">
      <c r="A89" s="26"/>
      <c r="B89" s="26"/>
      <c r="C89" s="26"/>
      <c r="D89" s="27"/>
      <c r="E89" s="26"/>
      <c r="F89" s="27"/>
      <c r="G89" s="26"/>
      <c r="H89" s="60"/>
      <c r="K89" s="17"/>
      <c r="L89" s="17"/>
    </row>
    <row r="90" spans="1:12" s="28" customFormat="1">
      <c r="A90" s="258" t="s">
        <v>156</v>
      </c>
      <c r="B90" s="259"/>
      <c r="C90" s="259"/>
      <c r="D90" s="259"/>
      <c r="E90" s="259"/>
      <c r="F90" s="259"/>
      <c r="G90" s="260"/>
      <c r="H90" s="143">
        <f>SUM(H85:H89)</f>
        <v>0</v>
      </c>
      <c r="K90" s="17"/>
      <c r="L90" s="17"/>
    </row>
    <row r="91" spans="1:12" s="28" customFormat="1">
      <c r="A91" s="26"/>
      <c r="B91" s="26"/>
      <c r="C91" s="26"/>
      <c r="D91" s="27"/>
      <c r="E91" s="26"/>
      <c r="F91" s="27"/>
      <c r="G91" s="26"/>
      <c r="H91" s="60"/>
      <c r="K91" s="17"/>
      <c r="L91" s="17"/>
    </row>
    <row r="92" spans="1:12">
      <c r="A92" s="26"/>
      <c r="B92" s="26"/>
      <c r="C92" s="26"/>
      <c r="D92" s="27"/>
      <c r="E92" s="26"/>
      <c r="F92" s="27"/>
      <c r="G92" s="26"/>
      <c r="H92" s="60"/>
    </row>
    <row r="93" spans="1:12">
      <c r="A93" s="26"/>
      <c r="B93" s="26"/>
      <c r="C93" s="26"/>
      <c r="D93" s="27"/>
      <c r="E93" s="26"/>
      <c r="F93" s="27"/>
      <c r="G93" s="26"/>
      <c r="H93" s="60"/>
    </row>
    <row r="94" spans="1:12">
      <c r="A94" s="26"/>
      <c r="B94" s="26"/>
      <c r="C94" s="26"/>
      <c r="D94" s="27"/>
      <c r="E94" s="26"/>
      <c r="F94" s="27"/>
      <c r="G94" s="26"/>
      <c r="H94" s="60"/>
    </row>
    <row r="95" spans="1:12">
      <c r="A95" s="26"/>
      <c r="B95" s="26"/>
      <c r="C95" s="26"/>
      <c r="D95" s="27"/>
      <c r="E95" s="26"/>
      <c r="F95" s="27"/>
      <c r="G95" s="26"/>
      <c r="H95" s="60"/>
    </row>
    <row r="96" spans="1:12">
      <c r="A96" s="26"/>
      <c r="B96" s="26"/>
      <c r="C96" s="26"/>
      <c r="D96" s="27"/>
      <c r="E96" s="27"/>
      <c r="F96" s="27"/>
      <c r="G96" s="26"/>
      <c r="H96" s="60"/>
    </row>
    <row r="97" spans="1:8">
      <c r="A97" s="258" t="s">
        <v>157</v>
      </c>
      <c r="B97" s="259"/>
      <c r="C97" s="259"/>
      <c r="D97" s="259"/>
      <c r="E97" s="259"/>
      <c r="F97" s="259"/>
      <c r="G97" s="260"/>
      <c r="H97" s="67">
        <f>SUM(H91:H96)</f>
        <v>0</v>
      </c>
    </row>
    <row r="98" spans="1:8">
      <c r="A98" s="262" t="s">
        <v>173</v>
      </c>
      <c r="B98" s="263"/>
      <c r="C98" s="264"/>
      <c r="D98" s="15"/>
      <c r="E98" s="15"/>
      <c r="F98" s="15"/>
      <c r="G98" s="15"/>
      <c r="H98" s="67">
        <f>SUM(H20,H47,H78,H84,H90,H97)</f>
        <v>10314.549999999999</v>
      </c>
    </row>
  </sheetData>
  <sheetProtection formatCells="0" formatColumns="0" formatRows="0" insertColumns="0" insertRows="0" deleteColumns="0" deleteRows="0" selectLockedCells="1"/>
  <mergeCells count="11">
    <mergeCell ref="A97:G97"/>
    <mergeCell ref="A98:C98"/>
    <mergeCell ref="B3:G3"/>
    <mergeCell ref="H3:H5"/>
    <mergeCell ref="A4:A5"/>
    <mergeCell ref="B4:G4"/>
    <mergeCell ref="A20:G20"/>
    <mergeCell ref="A47:G47"/>
    <mergeCell ref="A78:G78"/>
    <mergeCell ref="A84:G84"/>
    <mergeCell ref="A90:G90"/>
  </mergeCells>
  <dataValidations count="3">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33:F38 F91:F96 F6:F19 F79:F83 F85:F89 F42:F46 F21:F29 F48 F54:F56 F58:F60 F67:F69 F71:F77">
      <formula1>E6</formula1>
    </dataValidation>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39:F41 F30:F32 F70 F52 F65">
      <formula1>E22</formula1>
    </dataValidation>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49:F51 F62:F64">
      <formula1>E40</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L53"/>
  <sheetViews>
    <sheetView topLeftCell="A4" workbookViewId="0">
      <selection activeCell="G30" sqref="G30"/>
    </sheetView>
  </sheetViews>
  <sheetFormatPr baseColWidth="10" defaultColWidth="9.1640625" defaultRowHeight="15" x14ac:dyDescent="0"/>
  <cols>
    <col min="1" max="1" width="6.1640625" style="17" customWidth="1"/>
    <col min="2" max="2" width="18.33203125" style="17" customWidth="1"/>
    <col min="3" max="3" width="15.83203125" style="17" customWidth="1"/>
    <col min="4" max="4" width="16.6640625" style="13" customWidth="1"/>
    <col min="5" max="6" width="15.6640625" style="13" customWidth="1"/>
    <col min="7" max="7" width="61.33203125" style="17" customWidth="1"/>
    <col min="8" max="11" width="9.1640625" style="17"/>
    <col min="12" max="12" width="43.83203125" style="17" customWidth="1"/>
    <col min="13" max="16384" width="9.1640625" style="17"/>
  </cols>
  <sheetData>
    <row r="1" spans="1:12">
      <c r="A1" s="3" t="s">
        <v>174</v>
      </c>
      <c r="B1" s="3"/>
    </row>
    <row r="3" spans="1:12">
      <c r="A3" s="15"/>
      <c r="B3" s="265" t="s">
        <v>12</v>
      </c>
      <c r="C3" s="266"/>
      <c r="D3" s="266"/>
      <c r="E3" s="266"/>
      <c r="F3" s="266"/>
      <c r="G3" s="267"/>
      <c r="H3" s="268" t="s">
        <v>19</v>
      </c>
    </row>
    <row r="4" spans="1:12" ht="15.75" customHeight="1">
      <c r="A4" s="246" t="s">
        <v>2</v>
      </c>
      <c r="B4" s="271" t="s">
        <v>83</v>
      </c>
      <c r="C4" s="272"/>
      <c r="D4" s="272"/>
      <c r="E4" s="272"/>
      <c r="F4" s="272"/>
      <c r="G4" s="273"/>
      <c r="H4" s="269"/>
    </row>
    <row r="5" spans="1:12" ht="30">
      <c r="A5" s="247"/>
      <c r="B5" s="5" t="s">
        <v>53</v>
      </c>
      <c r="C5" s="5" t="s">
        <v>54</v>
      </c>
      <c r="D5" s="5" t="s">
        <v>55</v>
      </c>
      <c r="E5" s="5" t="s">
        <v>56</v>
      </c>
      <c r="F5" s="5" t="s">
        <v>65</v>
      </c>
      <c r="G5" s="5" t="s">
        <v>57</v>
      </c>
      <c r="H5" s="270"/>
    </row>
    <row r="6" spans="1:12" s="28" customFormat="1">
      <c r="A6" s="26" t="s">
        <v>41</v>
      </c>
      <c r="B6" s="26" t="s">
        <v>369</v>
      </c>
      <c r="C6" s="26" t="s">
        <v>287</v>
      </c>
      <c r="D6" s="158">
        <v>754</v>
      </c>
      <c r="E6" s="27">
        <v>42272</v>
      </c>
      <c r="F6" s="27">
        <v>42286</v>
      </c>
      <c r="G6" s="26" t="s">
        <v>370</v>
      </c>
      <c r="H6" s="60">
        <v>221.2</v>
      </c>
      <c r="K6" s="159"/>
      <c r="L6" s="160"/>
    </row>
    <row r="7" spans="1:12" s="28" customFormat="1">
      <c r="A7" s="26" t="s">
        <v>8</v>
      </c>
      <c r="B7" s="26" t="s">
        <v>372</v>
      </c>
      <c r="C7" s="26" t="s">
        <v>287</v>
      </c>
      <c r="D7" s="158" t="s">
        <v>373</v>
      </c>
      <c r="E7" s="27">
        <v>42277</v>
      </c>
      <c r="F7" s="27">
        <v>42286</v>
      </c>
      <c r="G7" s="26" t="s">
        <v>374</v>
      </c>
      <c r="H7" s="60">
        <v>49</v>
      </c>
      <c r="K7" s="159"/>
      <c r="L7" s="160"/>
    </row>
    <row r="8" spans="1:12" s="28" customFormat="1">
      <c r="A8" s="26" t="s">
        <v>10</v>
      </c>
      <c r="B8" s="26" t="s">
        <v>371</v>
      </c>
      <c r="C8" s="26" t="s">
        <v>287</v>
      </c>
      <c r="D8" s="158" t="s">
        <v>375</v>
      </c>
      <c r="E8" s="27">
        <v>42275</v>
      </c>
      <c r="F8" s="27">
        <v>75158</v>
      </c>
      <c r="G8" s="26" t="s">
        <v>376</v>
      </c>
      <c r="H8" s="60">
        <v>60</v>
      </c>
      <c r="K8" s="159"/>
      <c r="L8" s="160"/>
    </row>
    <row r="9" spans="1:12" s="28" customFormat="1">
      <c r="A9" s="26" t="s">
        <v>211</v>
      </c>
      <c r="B9" s="26" t="s">
        <v>377</v>
      </c>
      <c r="C9" s="26" t="s">
        <v>287</v>
      </c>
      <c r="D9" s="158">
        <v>54</v>
      </c>
      <c r="E9" s="27">
        <v>42338</v>
      </c>
      <c r="F9" s="27">
        <v>42396</v>
      </c>
      <c r="G9" s="26" t="s">
        <v>378</v>
      </c>
      <c r="H9" s="60">
        <v>162</v>
      </c>
      <c r="I9" s="161"/>
      <c r="K9" s="159"/>
      <c r="L9" s="160"/>
    </row>
    <row r="10" spans="1:12" s="28" customFormat="1">
      <c r="A10" s="26" t="s">
        <v>86</v>
      </c>
      <c r="B10" s="26" t="s">
        <v>372</v>
      </c>
      <c r="C10" s="26" t="s">
        <v>287</v>
      </c>
      <c r="D10" s="158" t="s">
        <v>379</v>
      </c>
      <c r="E10" s="27">
        <v>42291</v>
      </c>
      <c r="F10" s="27">
        <v>42312</v>
      </c>
      <c r="G10" s="26" t="s">
        <v>380</v>
      </c>
      <c r="H10" s="60">
        <v>59.5</v>
      </c>
      <c r="K10" s="159"/>
      <c r="L10" s="160"/>
    </row>
    <row r="11" spans="1:12" s="28" customFormat="1">
      <c r="A11" s="26" t="s">
        <v>212</v>
      </c>
      <c r="B11" s="26" t="s">
        <v>371</v>
      </c>
      <c r="C11" s="26" t="s">
        <v>287</v>
      </c>
      <c r="D11" s="158" t="s">
        <v>381</v>
      </c>
      <c r="E11" s="27">
        <v>42283</v>
      </c>
      <c r="F11" s="27">
        <v>75158</v>
      </c>
      <c r="G11" s="26" t="s">
        <v>382</v>
      </c>
      <c r="H11" s="60">
        <v>68</v>
      </c>
    </row>
    <row r="12" spans="1:12" s="28" customFormat="1">
      <c r="A12" s="26" t="s">
        <v>91</v>
      </c>
      <c r="B12" s="26" t="s">
        <v>369</v>
      </c>
      <c r="C12" s="26" t="s">
        <v>287</v>
      </c>
      <c r="D12" s="158">
        <v>858</v>
      </c>
      <c r="E12" s="27">
        <v>42308</v>
      </c>
      <c r="F12" s="27">
        <v>42396</v>
      </c>
      <c r="G12" s="26" t="s">
        <v>383</v>
      </c>
      <c r="H12" s="60">
        <v>273.25</v>
      </c>
    </row>
    <row r="13" spans="1:12" s="28" customFormat="1">
      <c r="A13" s="26" t="s">
        <v>213</v>
      </c>
      <c r="B13" s="26" t="s">
        <v>372</v>
      </c>
      <c r="C13" s="26" t="s">
        <v>287</v>
      </c>
      <c r="D13" s="158" t="s">
        <v>388</v>
      </c>
      <c r="E13" s="27">
        <v>42308</v>
      </c>
      <c r="F13" s="27">
        <v>42321</v>
      </c>
      <c r="G13" s="26" t="s">
        <v>389</v>
      </c>
      <c r="H13" s="60">
        <v>70</v>
      </c>
    </row>
    <row r="14" spans="1:12" s="28" customFormat="1">
      <c r="A14" s="26" t="s">
        <v>214</v>
      </c>
      <c r="B14" s="26" t="s">
        <v>371</v>
      </c>
      <c r="C14" s="26" t="s">
        <v>287</v>
      </c>
      <c r="D14" s="158" t="s">
        <v>384</v>
      </c>
      <c r="E14" s="27">
        <v>42290</v>
      </c>
      <c r="F14" s="27">
        <v>42312</v>
      </c>
      <c r="G14" s="26" t="s">
        <v>385</v>
      </c>
      <c r="H14" s="60">
        <v>64</v>
      </c>
    </row>
    <row r="15" spans="1:12" s="28" customFormat="1">
      <c r="A15" s="26" t="s">
        <v>215</v>
      </c>
      <c r="B15" s="26" t="s">
        <v>386</v>
      </c>
      <c r="C15" s="26" t="s">
        <v>287</v>
      </c>
      <c r="D15" s="158">
        <v>2551704</v>
      </c>
      <c r="E15" s="27">
        <v>42292</v>
      </c>
      <c r="F15" s="27">
        <v>42311</v>
      </c>
      <c r="G15" s="26" t="s">
        <v>387</v>
      </c>
      <c r="H15" s="60">
        <v>75.150000000000006</v>
      </c>
    </row>
    <row r="16" spans="1:12" s="28" customFormat="1">
      <c r="A16" s="26" t="s">
        <v>216</v>
      </c>
      <c r="B16" s="26" t="s">
        <v>202</v>
      </c>
      <c r="C16" s="26" t="s">
        <v>390</v>
      </c>
      <c r="D16" s="158" t="s">
        <v>391</v>
      </c>
      <c r="E16" s="27">
        <v>42297</v>
      </c>
      <c r="F16" s="163">
        <v>42276</v>
      </c>
      <c r="G16" s="26" t="s">
        <v>392</v>
      </c>
      <c r="H16" s="60">
        <v>61.48</v>
      </c>
    </row>
    <row r="17" spans="1:12" s="28" customFormat="1">
      <c r="A17" s="26" t="s">
        <v>217</v>
      </c>
      <c r="B17" s="26" t="s">
        <v>369</v>
      </c>
      <c r="C17" s="26" t="s">
        <v>287</v>
      </c>
      <c r="D17" s="158">
        <v>987</v>
      </c>
      <c r="E17" s="27">
        <v>42356</v>
      </c>
      <c r="F17" s="27">
        <v>42396</v>
      </c>
      <c r="G17" s="26" t="s">
        <v>395</v>
      </c>
      <c r="H17" s="60">
        <v>84</v>
      </c>
    </row>
    <row r="18" spans="1:12" s="28" customFormat="1">
      <c r="A18" s="26" t="s">
        <v>218</v>
      </c>
      <c r="B18" s="26" t="s">
        <v>202</v>
      </c>
      <c r="C18" s="26" t="s">
        <v>390</v>
      </c>
      <c r="D18" s="158" t="s">
        <v>393</v>
      </c>
      <c r="E18" s="27">
        <v>42355</v>
      </c>
      <c r="F18" s="27">
        <v>42360</v>
      </c>
      <c r="G18" s="26" t="s">
        <v>394</v>
      </c>
      <c r="H18" s="60">
        <v>12.9</v>
      </c>
    </row>
    <row r="19" spans="1:12" s="28" customFormat="1">
      <c r="A19" s="258" t="s">
        <v>169</v>
      </c>
      <c r="B19" s="259"/>
      <c r="C19" s="259"/>
      <c r="D19" s="259"/>
      <c r="E19" s="259"/>
      <c r="F19" s="259"/>
      <c r="G19" s="260"/>
      <c r="H19" s="143">
        <f>SUM(H6:H18)</f>
        <v>1260.4800000000002</v>
      </c>
    </row>
    <row r="20" spans="1:12" s="28" customFormat="1">
      <c r="A20" s="26" t="s">
        <v>41</v>
      </c>
      <c r="B20" s="26" t="s">
        <v>369</v>
      </c>
      <c r="C20" s="26" t="s">
        <v>287</v>
      </c>
      <c r="D20" s="158">
        <v>55</v>
      </c>
      <c r="E20" s="27">
        <v>42399</v>
      </c>
      <c r="F20" s="27">
        <v>42447</v>
      </c>
      <c r="G20" s="26" t="s">
        <v>884</v>
      </c>
      <c r="H20" s="60">
        <v>84</v>
      </c>
    </row>
    <row r="21" spans="1:12" s="28" customFormat="1">
      <c r="A21" s="26" t="s">
        <v>8</v>
      </c>
      <c r="B21" s="26" t="s">
        <v>202</v>
      </c>
      <c r="C21" s="26" t="s">
        <v>390</v>
      </c>
      <c r="D21" s="158" t="s">
        <v>885</v>
      </c>
      <c r="E21" s="27">
        <v>42423</v>
      </c>
      <c r="F21" s="27">
        <v>42447</v>
      </c>
      <c r="G21" s="26" t="s">
        <v>886</v>
      </c>
      <c r="H21" s="60">
        <v>7.9</v>
      </c>
    </row>
    <row r="22" spans="1:12" s="28" customFormat="1">
      <c r="A22" s="26" t="s">
        <v>10</v>
      </c>
      <c r="B22" s="26" t="s">
        <v>887</v>
      </c>
      <c r="C22" s="26" t="s">
        <v>287</v>
      </c>
      <c r="D22" s="158">
        <v>16022</v>
      </c>
      <c r="E22" s="27">
        <v>42452</v>
      </c>
      <c r="F22" s="27">
        <v>42464</v>
      </c>
      <c r="G22" s="26" t="s">
        <v>888</v>
      </c>
      <c r="H22" s="60">
        <v>98</v>
      </c>
    </row>
    <row r="23" spans="1:12" s="28" customFormat="1">
      <c r="A23" s="26" t="s">
        <v>211</v>
      </c>
      <c r="B23" s="26" t="s">
        <v>369</v>
      </c>
      <c r="C23" s="26" t="s">
        <v>287</v>
      </c>
      <c r="D23" s="158">
        <v>350</v>
      </c>
      <c r="E23" s="27">
        <v>42505</v>
      </c>
      <c r="F23" s="27">
        <v>42513</v>
      </c>
      <c r="G23" s="26" t="s">
        <v>889</v>
      </c>
      <c r="H23" s="60">
        <v>85</v>
      </c>
    </row>
    <row r="24" spans="1:12" s="28" customFormat="1">
      <c r="A24" s="26" t="s">
        <v>86</v>
      </c>
      <c r="B24" s="26" t="s">
        <v>202</v>
      </c>
      <c r="C24" s="26" t="s">
        <v>390</v>
      </c>
      <c r="D24" s="158" t="s">
        <v>890</v>
      </c>
      <c r="E24" s="27">
        <v>42506</v>
      </c>
      <c r="F24" s="27">
        <v>42513</v>
      </c>
      <c r="G24" s="26" t="s">
        <v>891</v>
      </c>
      <c r="H24" s="60">
        <v>6.57</v>
      </c>
    </row>
    <row r="25" spans="1:12" s="28" customFormat="1">
      <c r="A25" s="258" t="s">
        <v>153</v>
      </c>
      <c r="B25" s="259"/>
      <c r="C25" s="259"/>
      <c r="D25" s="259"/>
      <c r="E25" s="259"/>
      <c r="F25" s="259"/>
      <c r="G25" s="260"/>
      <c r="H25" s="143">
        <f>SUM(H20:H24)</f>
        <v>281.46999999999997</v>
      </c>
      <c r="K25" s="17"/>
      <c r="L25" s="17"/>
    </row>
    <row r="26" spans="1:12" s="28" customFormat="1">
      <c r="A26" s="26" t="s">
        <v>41</v>
      </c>
      <c r="B26" s="26" t="s">
        <v>1302</v>
      </c>
      <c r="C26" s="26" t="s">
        <v>1013</v>
      </c>
      <c r="D26" s="187" t="s">
        <v>1303</v>
      </c>
      <c r="E26" s="27">
        <v>42277</v>
      </c>
      <c r="F26" s="27">
        <v>42299</v>
      </c>
      <c r="G26" s="26" t="s">
        <v>1306</v>
      </c>
      <c r="H26" s="60">
        <v>39.9</v>
      </c>
    </row>
    <row r="27" spans="1:12" s="28" customFormat="1">
      <c r="A27" s="26" t="s">
        <v>8</v>
      </c>
      <c r="B27" s="26" t="s">
        <v>1302</v>
      </c>
      <c r="C27" s="26" t="s">
        <v>287</v>
      </c>
      <c r="D27" s="187" t="s">
        <v>1304</v>
      </c>
      <c r="E27" s="27">
        <v>42338</v>
      </c>
      <c r="F27" s="185">
        <v>42367</v>
      </c>
      <c r="G27" s="26" t="s">
        <v>1305</v>
      </c>
      <c r="H27" s="60">
        <v>64.3</v>
      </c>
    </row>
    <row r="28" spans="1:12" s="28" customFormat="1">
      <c r="A28" s="26" t="s">
        <v>10</v>
      </c>
      <c r="B28" s="26" t="s">
        <v>369</v>
      </c>
      <c r="C28" s="26" t="s">
        <v>1013</v>
      </c>
      <c r="D28" s="158">
        <v>707</v>
      </c>
      <c r="E28" s="27">
        <v>42642</v>
      </c>
      <c r="F28" s="27">
        <v>42660</v>
      </c>
      <c r="G28" s="26" t="s">
        <v>1014</v>
      </c>
      <c r="H28" s="60">
        <v>84</v>
      </c>
    </row>
    <row r="29" spans="1:12" s="28" customFormat="1">
      <c r="A29" s="26" t="s">
        <v>211</v>
      </c>
      <c r="B29" s="26" t="s">
        <v>202</v>
      </c>
      <c r="C29" s="26" t="s">
        <v>390</v>
      </c>
      <c r="D29" s="158" t="s">
        <v>1015</v>
      </c>
      <c r="E29" s="27">
        <v>42643</v>
      </c>
      <c r="F29" s="185">
        <v>42636</v>
      </c>
      <c r="G29" s="26" t="s">
        <v>1297</v>
      </c>
      <c r="H29" s="60">
        <v>31.05</v>
      </c>
    </row>
    <row r="30" spans="1:12" s="28" customFormat="1">
      <c r="A30" s="26" t="s">
        <v>86</v>
      </c>
      <c r="B30" s="26" t="s">
        <v>369</v>
      </c>
      <c r="C30" s="26" t="s">
        <v>287</v>
      </c>
      <c r="D30" s="158">
        <v>784</v>
      </c>
      <c r="E30" s="27">
        <v>42669</v>
      </c>
      <c r="F30" s="27">
        <v>42681</v>
      </c>
      <c r="G30" s="26" t="s">
        <v>1016</v>
      </c>
      <c r="H30" s="60">
        <v>84</v>
      </c>
    </row>
    <row r="31" spans="1:12">
      <c r="A31" s="26" t="s">
        <v>212</v>
      </c>
      <c r="B31" s="26" t="s">
        <v>1017</v>
      </c>
      <c r="C31" s="26" t="s">
        <v>287</v>
      </c>
      <c r="D31" s="158">
        <v>16129</v>
      </c>
      <c r="E31" s="27">
        <v>42720</v>
      </c>
      <c r="F31" s="27">
        <v>42724</v>
      </c>
      <c r="G31" s="26" t="s">
        <v>1018</v>
      </c>
      <c r="H31" s="60">
        <v>80</v>
      </c>
      <c r="K31" s="28"/>
      <c r="L31" s="28"/>
    </row>
    <row r="32" spans="1:12" s="28" customFormat="1">
      <c r="A32" s="26" t="s">
        <v>91</v>
      </c>
      <c r="B32" s="26" t="s">
        <v>202</v>
      </c>
      <c r="C32" s="26" t="s">
        <v>390</v>
      </c>
      <c r="D32" s="158" t="s">
        <v>1019</v>
      </c>
      <c r="E32" s="27">
        <v>42720</v>
      </c>
      <c r="F32" s="27">
        <v>42724</v>
      </c>
      <c r="G32" s="26" t="s">
        <v>1296</v>
      </c>
      <c r="H32" s="60">
        <v>83.37</v>
      </c>
    </row>
    <row r="33" spans="1:12" s="28" customFormat="1">
      <c r="A33" s="258" t="s">
        <v>154</v>
      </c>
      <c r="B33" s="259"/>
      <c r="C33" s="259"/>
      <c r="D33" s="259"/>
      <c r="E33" s="259"/>
      <c r="F33" s="259"/>
      <c r="G33" s="260"/>
      <c r="H33" s="67">
        <f>SUM(H26:H32)</f>
        <v>466.62</v>
      </c>
    </row>
    <row r="34" spans="1:12" s="28" customFormat="1">
      <c r="A34" s="26"/>
      <c r="B34" s="26"/>
      <c r="C34" s="26"/>
      <c r="D34" s="27"/>
      <c r="E34" s="27"/>
      <c r="F34" s="27"/>
      <c r="G34" s="26"/>
      <c r="H34" s="60"/>
    </row>
    <row r="35" spans="1:12" s="28" customFormat="1">
      <c r="A35" s="26"/>
      <c r="B35" s="26"/>
      <c r="C35" s="26"/>
      <c r="D35" s="27"/>
      <c r="E35" s="26"/>
      <c r="F35" s="27"/>
      <c r="G35" s="26"/>
      <c r="H35" s="60"/>
    </row>
    <row r="36" spans="1:12" s="28" customFormat="1">
      <c r="A36" s="26"/>
      <c r="B36" s="26"/>
      <c r="C36" s="26"/>
      <c r="D36" s="27"/>
      <c r="E36" s="26"/>
      <c r="F36" s="27"/>
      <c r="G36" s="26"/>
      <c r="H36" s="60"/>
    </row>
    <row r="37" spans="1:12" s="28" customFormat="1">
      <c r="A37" s="26"/>
      <c r="B37" s="26"/>
      <c r="C37" s="26"/>
      <c r="D37" s="27"/>
      <c r="E37" s="27"/>
      <c r="F37" s="27"/>
      <c r="G37" s="26"/>
      <c r="H37" s="60"/>
    </row>
    <row r="38" spans="1:12" s="28" customFormat="1">
      <c r="A38" s="26"/>
      <c r="B38" s="26"/>
      <c r="C38" s="26"/>
      <c r="D38" s="27"/>
      <c r="E38" s="26"/>
      <c r="F38" s="27"/>
      <c r="G38" s="26"/>
      <c r="H38" s="60"/>
    </row>
    <row r="39" spans="1:12" s="28" customFormat="1">
      <c r="A39" s="258" t="s">
        <v>155</v>
      </c>
      <c r="B39" s="259"/>
      <c r="C39" s="259"/>
      <c r="D39" s="259"/>
      <c r="E39" s="259"/>
      <c r="F39" s="259"/>
      <c r="G39" s="260"/>
      <c r="H39" s="143">
        <f>SUM(H34:H38)</f>
        <v>0</v>
      </c>
    </row>
    <row r="40" spans="1:12" s="28" customFormat="1">
      <c r="A40" s="26"/>
      <c r="B40" s="26"/>
      <c r="C40" s="26"/>
      <c r="D40" s="27"/>
      <c r="E40" s="26"/>
      <c r="F40" s="27"/>
      <c r="G40" s="26"/>
      <c r="H40" s="60"/>
    </row>
    <row r="41" spans="1:12" s="28" customFormat="1">
      <c r="A41" s="26"/>
      <c r="B41" s="26"/>
      <c r="C41" s="26"/>
      <c r="D41" s="27"/>
      <c r="E41" s="26"/>
      <c r="F41" s="27"/>
      <c r="G41" s="26"/>
      <c r="H41" s="60"/>
    </row>
    <row r="42" spans="1:12" s="28" customFormat="1">
      <c r="A42" s="26"/>
      <c r="B42" s="26"/>
      <c r="C42" s="26"/>
      <c r="D42" s="27"/>
      <c r="E42" s="26"/>
      <c r="F42" s="27"/>
      <c r="G42" s="26"/>
      <c r="H42" s="60"/>
    </row>
    <row r="43" spans="1:12" s="28" customFormat="1">
      <c r="A43" s="26"/>
      <c r="B43" s="26"/>
      <c r="C43" s="26"/>
      <c r="D43" s="27"/>
      <c r="E43" s="26"/>
      <c r="F43" s="27"/>
      <c r="G43" s="26"/>
      <c r="H43" s="60"/>
      <c r="K43" s="17"/>
      <c r="L43" s="17"/>
    </row>
    <row r="44" spans="1:12" s="28" customFormat="1">
      <c r="A44" s="26"/>
      <c r="B44" s="26"/>
      <c r="C44" s="26"/>
      <c r="D44" s="27"/>
      <c r="E44" s="26"/>
      <c r="F44" s="27"/>
      <c r="G44" s="26"/>
      <c r="H44" s="60"/>
      <c r="K44" s="17"/>
      <c r="L44" s="17"/>
    </row>
    <row r="45" spans="1:12" s="28" customFormat="1">
      <c r="A45" s="258" t="s">
        <v>156</v>
      </c>
      <c r="B45" s="259"/>
      <c r="C45" s="259"/>
      <c r="D45" s="259"/>
      <c r="E45" s="259"/>
      <c r="F45" s="259"/>
      <c r="G45" s="260"/>
      <c r="H45" s="143">
        <f>SUM(H40:H44)</f>
        <v>0</v>
      </c>
      <c r="K45" s="17"/>
      <c r="L45" s="17"/>
    </row>
    <row r="46" spans="1:12" s="28" customFormat="1">
      <c r="A46" s="26"/>
      <c r="B46" s="26"/>
      <c r="C46" s="26"/>
      <c r="D46" s="27"/>
      <c r="E46" s="26"/>
      <c r="F46" s="27"/>
      <c r="G46" s="26"/>
      <c r="H46" s="60"/>
      <c r="K46" s="17"/>
      <c r="L46" s="17"/>
    </row>
    <row r="47" spans="1:12">
      <c r="A47" s="26"/>
      <c r="B47" s="26"/>
      <c r="C47" s="26"/>
      <c r="D47" s="27"/>
      <c r="E47" s="26"/>
      <c r="F47" s="27"/>
      <c r="G47" s="26"/>
      <c r="H47" s="60"/>
    </row>
    <row r="48" spans="1:12">
      <c r="A48" s="26"/>
      <c r="B48" s="26"/>
      <c r="C48" s="26"/>
      <c r="D48" s="27"/>
      <c r="E48" s="26"/>
      <c r="F48" s="27"/>
      <c r="G48" s="26"/>
      <c r="H48" s="60"/>
    </row>
    <row r="49" spans="1:8">
      <c r="A49" s="26"/>
      <c r="B49" s="26"/>
      <c r="C49" s="26"/>
      <c r="D49" s="27"/>
      <c r="E49" s="26"/>
      <c r="F49" s="27"/>
      <c r="G49" s="26"/>
      <c r="H49" s="60"/>
    </row>
    <row r="50" spans="1:8">
      <c r="A50" s="26"/>
      <c r="B50" s="26"/>
      <c r="C50" s="26"/>
      <c r="D50" s="27"/>
      <c r="E50" s="26"/>
      <c r="F50" s="27"/>
      <c r="G50" s="26"/>
      <c r="H50" s="60"/>
    </row>
    <row r="51" spans="1:8">
      <c r="A51" s="26"/>
      <c r="B51" s="26"/>
      <c r="C51" s="26"/>
      <c r="D51" s="27"/>
      <c r="E51" s="27"/>
      <c r="F51" s="27"/>
      <c r="G51" s="26"/>
      <c r="H51" s="60"/>
    </row>
    <row r="52" spans="1:8">
      <c r="A52" s="258" t="s">
        <v>157</v>
      </c>
      <c r="B52" s="259"/>
      <c r="C52" s="259"/>
      <c r="D52" s="259"/>
      <c r="E52" s="259"/>
      <c r="F52" s="259"/>
      <c r="G52" s="260"/>
      <c r="H52" s="67">
        <f>SUM(H46:H51)</f>
        <v>0</v>
      </c>
    </row>
    <row r="53" spans="1:8">
      <c r="A53" s="262" t="s">
        <v>175</v>
      </c>
      <c r="B53" s="263"/>
      <c r="C53" s="264"/>
      <c r="D53" s="15"/>
      <c r="E53" s="15"/>
      <c r="F53" s="15"/>
      <c r="G53" s="15"/>
      <c r="H53" s="67">
        <f>SUM(H19,H25,H33,H39,H45,H52)</f>
        <v>2008.5700000000002</v>
      </c>
    </row>
  </sheetData>
  <sheetProtection formatCells="0" formatColumns="0" formatRows="0" insertColumns="0" insertRows="0" deleteColumns="0" deleteRows="0" selectLockedCells="1"/>
  <mergeCells count="11">
    <mergeCell ref="A52:G52"/>
    <mergeCell ref="A53:C53"/>
    <mergeCell ref="B3:G3"/>
    <mergeCell ref="H3:H5"/>
    <mergeCell ref="A4:A5"/>
    <mergeCell ref="B4:G4"/>
    <mergeCell ref="A19:G19"/>
    <mergeCell ref="A25:G25"/>
    <mergeCell ref="A33:G33"/>
    <mergeCell ref="A39:G39"/>
    <mergeCell ref="A45:G45"/>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46:F51 F17:F18 F34:F38 F40:F44 F6:F15 F20:F24 F28 F30:F32 F26">
      <formula1>E6</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1" sqref="A11"/>
    </sheetView>
  </sheetViews>
  <sheetFormatPr baseColWidth="10" defaultColWidth="8.83203125" defaultRowHeight="14" x14ac:dyDescent="0"/>
  <cols>
    <col min="1" max="1" width="64.5" bestFit="1" customWidth="1"/>
    <col min="2" max="2" width="7.5" bestFit="1" customWidth="1"/>
    <col min="3" max="3" width="11.83203125" bestFit="1" customWidth="1"/>
  </cols>
  <sheetData>
    <row r="1" spans="1:1" ht="15">
      <c r="A1" s="17" t="s">
        <v>30</v>
      </c>
    </row>
    <row r="2" spans="1:1" ht="15">
      <c r="A2" s="17" t="s">
        <v>31</v>
      </c>
    </row>
    <row r="3" spans="1:1" ht="15">
      <c r="A3" s="17" t="s">
        <v>32</v>
      </c>
    </row>
    <row r="6" spans="1:1" ht="15">
      <c r="A6" s="17" t="s">
        <v>42</v>
      </c>
    </row>
    <row r="7" spans="1:1" ht="15">
      <c r="A7" s="17" t="s">
        <v>85</v>
      </c>
    </row>
    <row r="8" spans="1:1" s="13" customFormat="1" ht="15">
      <c r="A8" s="17" t="s">
        <v>58</v>
      </c>
    </row>
    <row r="9" spans="1:1" ht="15">
      <c r="A9" s="17" t="s">
        <v>59</v>
      </c>
    </row>
    <row r="12" spans="1:1" ht="15">
      <c r="A12" s="17" t="s">
        <v>78</v>
      </c>
    </row>
    <row r="13" spans="1:1" ht="15">
      <c r="A13" s="17" t="s">
        <v>79</v>
      </c>
    </row>
    <row r="14" spans="1:1" ht="15">
      <c r="A14" s="17" t="s">
        <v>80</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13</vt:i4>
      </vt:variant>
    </vt:vector>
  </HeadingPairs>
  <TitlesOfParts>
    <vt:vector size="13" baseType="lpstr">
      <vt:lpstr>A. Eelarve</vt:lpstr>
      <vt:lpstr>B. Maksetaotlus</vt:lpstr>
      <vt:lpstr>C. KULUARUANDE KOOND</vt:lpstr>
      <vt:lpstr>C1. Tööjõukulud</vt:lpstr>
      <vt:lpstr>C2. Lähetuskulud</vt:lpstr>
      <vt:lpstr> C3. Sihtrühmaga seotud kulud</vt:lpstr>
      <vt:lpstr>C4. Allhanked</vt:lpstr>
      <vt:lpstr>C5. Muud otsesed kulud</vt:lpstr>
      <vt:lpstr>Nähtamatu leht</vt:lpstr>
      <vt:lpstr>Tööklubi</vt:lpstr>
      <vt:lpstr>Teraapia ja eluoskused</vt:lpstr>
      <vt:lpstr>Huvitegevus</vt:lpstr>
      <vt:lpstr>Igaksjuhuks</vt:lpstr>
    </vt:vector>
  </TitlesOfParts>
  <Company>SMIT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Dan</cp:lastModifiedBy>
  <cp:lastPrinted>2016-02-04T11:33:15Z</cp:lastPrinted>
  <dcterms:created xsi:type="dcterms:W3CDTF">2014-06-17T10:19:13Z</dcterms:created>
  <dcterms:modified xsi:type="dcterms:W3CDTF">2017-06-22T08:20:28Z</dcterms:modified>
</cp:coreProperties>
</file>