
<file path=[Content_Types].xml><?xml version="1.0" encoding="utf-8"?>
<Types xmlns="http://schemas.openxmlformats.org/package/2006/content-types">
  <Default Extension="xml" ContentType="application/xml"/>
  <Default Extension="jpeg" ContentType="image/jpeg"/>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560" yWindow="120" windowWidth="28080" windowHeight="15940" tabRatio="500"/>
  </bookViews>
  <sheets>
    <sheet name="Sheet1" sheetId="1" r:id="rId1"/>
    <sheet name="Sheet2" sheetId="2" r:id="rId2"/>
  </sheets>
  <externalReferences>
    <externalReference r:id="rId3"/>
  </externalReferences>
  <definedNames>
    <definedName name="Ühik">'[1]Nähtamatu leht'!$A$6:$A$9</definedName>
    <definedName name="Valdkond">'[1]Nähtamatu leht'!$A$1:$A$3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45" i="2" l="1"/>
  <c r="G46" i="2"/>
  <c r="G47" i="2"/>
  <c r="G44" i="2"/>
  <c r="G49" i="2"/>
  <c r="G50" i="2"/>
  <c r="G51" i="2"/>
  <c r="G52" i="2"/>
  <c r="G48" i="2"/>
  <c r="F54" i="2"/>
  <c r="G54" i="2"/>
  <c r="G55" i="2"/>
  <c r="G53" i="2"/>
  <c r="G57" i="2"/>
  <c r="G58" i="2"/>
  <c r="G59" i="2"/>
  <c r="G56" i="2"/>
  <c r="G61" i="2"/>
  <c r="G62" i="2"/>
  <c r="G60" i="2"/>
  <c r="G63" i="2"/>
  <c r="G65" i="2"/>
  <c r="H45" i="2"/>
  <c r="H47" i="2"/>
  <c r="H44" i="2"/>
  <c r="H49" i="2"/>
  <c r="H51" i="2"/>
  <c r="H52" i="2"/>
  <c r="H48" i="2"/>
  <c r="H54" i="2"/>
  <c r="H53" i="2"/>
  <c r="H57" i="2"/>
  <c r="H58" i="2"/>
  <c r="H59" i="2"/>
  <c r="H56" i="2"/>
  <c r="H61" i="2"/>
  <c r="H62" i="2"/>
  <c r="H60" i="2"/>
  <c r="H63" i="2"/>
  <c r="H64" i="2"/>
  <c r="H65" i="2"/>
  <c r="I65" i="2"/>
  <c r="I64" i="2"/>
  <c r="I63" i="2"/>
  <c r="I62" i="2"/>
  <c r="I61" i="2"/>
  <c r="I60" i="2"/>
  <c r="I59" i="2"/>
  <c r="I58" i="2"/>
  <c r="I57" i="2"/>
  <c r="I56" i="2"/>
  <c r="I55" i="2"/>
  <c r="I54" i="2"/>
  <c r="I53" i="2"/>
  <c r="I52" i="2"/>
  <c r="I51" i="2"/>
  <c r="I50" i="2"/>
  <c r="I49" i="2"/>
  <c r="I48" i="2"/>
  <c r="I47" i="2"/>
  <c r="I46" i="2"/>
  <c r="I45" i="2"/>
  <c r="I44" i="2"/>
  <c r="B39" i="2"/>
  <c r="B33" i="2"/>
  <c r="C19" i="2"/>
  <c r="C20" i="2"/>
  <c r="C21" i="2"/>
  <c r="C22" i="2"/>
  <c r="C23" i="2"/>
  <c r="C24" i="2"/>
  <c r="C25" i="2"/>
  <c r="C26" i="2"/>
  <c r="D26" i="2"/>
  <c r="D25" i="2"/>
  <c r="D24" i="2"/>
  <c r="D23" i="2"/>
  <c r="D22" i="2"/>
  <c r="D21" i="2"/>
  <c r="D20" i="2"/>
  <c r="D19" i="2"/>
  <c r="D15" i="2"/>
  <c r="C10" i="2"/>
  <c r="C11" i="2"/>
  <c r="C12" i="2"/>
  <c r="C13" i="2"/>
  <c r="C14" i="2"/>
  <c r="C15" i="2"/>
  <c r="G59" i="1"/>
  <c r="G60" i="1"/>
  <c r="G57" i="1"/>
  <c r="G58" i="1"/>
  <c r="G62" i="1"/>
  <c r="G63" i="1"/>
  <c r="G64" i="1"/>
  <c r="G61" i="1"/>
  <c r="G56" i="1"/>
  <c r="G47" i="1"/>
  <c r="G48" i="1"/>
  <c r="G49" i="1"/>
  <c r="G46" i="1"/>
  <c r="G51" i="1"/>
  <c r="G52" i="1"/>
  <c r="G53" i="1"/>
  <c r="G54" i="1"/>
  <c r="C24" i="1"/>
  <c r="G66" i="1"/>
  <c r="G67" i="1"/>
  <c r="B41" i="1"/>
  <c r="B35" i="1"/>
  <c r="C21" i="1"/>
  <c r="C27" i="1"/>
  <c r="D17" i="1"/>
  <c r="G65" i="1"/>
  <c r="C25" i="1"/>
  <c r="G55" i="1"/>
  <c r="C23" i="1"/>
  <c r="G50" i="1"/>
  <c r="G68" i="1"/>
  <c r="G70" i="1"/>
  <c r="C22" i="1"/>
  <c r="C26" i="1"/>
  <c r="C28" i="1"/>
  <c r="D26" i="1"/>
  <c r="D28" i="1"/>
  <c r="D24" i="1"/>
  <c r="C15" i="1"/>
  <c r="D27" i="1"/>
  <c r="D23" i="1"/>
  <c r="C16" i="1"/>
  <c r="C13" i="1"/>
  <c r="C12" i="1"/>
  <c r="D25" i="1"/>
  <c r="D21" i="1"/>
  <c r="C14" i="1"/>
  <c r="D22" i="1"/>
  <c r="C17" i="1"/>
</calcChain>
</file>

<file path=xl/sharedStrings.xml><?xml version="1.0" encoding="utf-8"?>
<sst xmlns="http://schemas.openxmlformats.org/spreadsheetml/2006/main" count="251" uniqueCount="120">
  <si>
    <t>VARJUPAIGA-, RÄNDE- JA INTEGRATSIOONIFOND</t>
  </si>
  <si>
    <t>Toetuse taotleja:</t>
  </si>
  <si>
    <t>MTÜ Johannes Mihkelsoni Keskus</t>
  </si>
  <si>
    <t>Projekti pealkiri:</t>
  </si>
  <si>
    <t>Tugiisikuteenus varjupaigataotlejatele ja rahvusvahelise kaitse saanud isikutele</t>
  </si>
  <si>
    <t>Projekti planeeritav algus:</t>
  </si>
  <si>
    <t>Projekti planeeritav lõpp:</t>
  </si>
  <si>
    <t>Projekti valdkond:</t>
  </si>
  <si>
    <t>Varjupaik</t>
  </si>
  <si>
    <t>Tabel 1. Projekti tulud allikate lõikes (EUR)</t>
  </si>
  <si>
    <t>Rahastamisallikas</t>
  </si>
  <si>
    <t>Summa</t>
  </si>
  <si>
    <t>Osakaal %</t>
  </si>
  <si>
    <t>AMIF</t>
  </si>
  <si>
    <t>Riiklik kaasfinantseering</t>
  </si>
  <si>
    <t>Toetuse saaja omafinanantseering</t>
  </si>
  <si>
    <t>Partnerite poolne kaasfinantseering</t>
  </si>
  <si>
    <t>Projekti käigus saadud muud sissetulekud</t>
  </si>
  <si>
    <t>PROJEKTI MAKSUMUS KOKKU</t>
  </si>
  <si>
    <t>Tabel 2. Projekti kululiikide koondtabel (EUR)</t>
  </si>
  <si>
    <t>KOOND</t>
  </si>
  <si>
    <t>KOKKU</t>
  </si>
  <si>
    <t>% kogu- kuludest</t>
  </si>
  <si>
    <t>Tööjõukulud</t>
  </si>
  <si>
    <t>Lähetuskulud</t>
  </si>
  <si>
    <t>Sihtrühmadega seotud tegevused</t>
  </si>
  <si>
    <t>Allhanked</t>
  </si>
  <si>
    <t>Muud otsesed kulud</t>
  </si>
  <si>
    <t>Otsesed kulud kokku</t>
  </si>
  <si>
    <t>Kaudsed kulud</t>
  </si>
  <si>
    <t>Projekti kulud kokku</t>
  </si>
  <si>
    <t>Tabel 3. Projekti kulude prognoos valdkondade lõikes (EUR) (kui kohaldub)</t>
  </si>
  <si>
    <t>Integratsioon</t>
  </si>
  <si>
    <t>Tagasipöördumine</t>
  </si>
  <si>
    <t>Tabel 4. Projekti kulude prognoos meetmete lõikes (EUR) (kui kohaldub)</t>
  </si>
  <si>
    <t>Varjupaigamenetlus</t>
  </si>
  <si>
    <t>Tugiteenused</t>
  </si>
  <si>
    <t>Tabel 5. Projekti detailne eelarve (EUR)</t>
  </si>
  <si>
    <t>nr</t>
  </si>
  <si>
    <t>Kululiik</t>
  </si>
  <si>
    <t>Kulu detailne kirjeldus</t>
  </si>
  <si>
    <t>Ühik</t>
  </si>
  <si>
    <t>Kogus</t>
  </si>
  <si>
    <t>Ühiku hind KM-ga</t>
  </si>
  <si>
    <t>PROJEKTI OTSESED KULUD</t>
  </si>
  <si>
    <t>1.</t>
  </si>
  <si>
    <t>1.1.</t>
  </si>
  <si>
    <t xml:space="preserve">Projektijuht </t>
  </si>
  <si>
    <t xml:space="preserve">Projektijuht töötab täistööajaga projekti heaks ja tema brutotöötasu on 1275,04 eurot/kuus (s.t. töötasu koos kõikide maksudega 1706 eurot kuus). Projektijuhi peamised ülesanded on projekti ettevalmistamine, vastutamine projekti õigeaegse rakendamise eest, tugiisikute töö koordineerimine, tugiisikute koolitamine, suhtlemine ametiasutuste ja sihtrühmaga, projekti eelarve täitumise jälgimine, tugiisikute tööaruannete analüüs, baaskoolituse ettevalmistamine, projekti juhtkomitee kohtumiste organiseerimine, projektidokumentatsiooni haldamine, tugiisikute aruannete analüüs, projekti lõpetamine, muud jooksvad tööd.   </t>
  </si>
  <si>
    <t>kuu</t>
  </si>
  <si>
    <t>1.2.</t>
  </si>
  <si>
    <t>Projekti assistent</t>
  </si>
  <si>
    <t xml:space="preserve">Projekti assistent töötab projekti heaks 50% tööajaga, tema brutotöötasu on 605,38 eurot/kuus (s.t. töötasu koos kõikide maksudega 810 eurot kuus). Assistent suhtleb aktiivselt tugiisikutega, venekeelsete klientidega, ministeeriumitega, teiste vabaühendustega; täiendab projekti kodulehte; monitoorib varjupaigavaldkonda ning täiendab sellele vastavalt projekti kodulehte, samuti selle venekeelset osa; analüüsib koos projektijuhiga tugiisikute tööaruandeid; täiendab kodulehel infomaterjale, mis on suunatud klientidele; arendab koostöömudelit teiste osapooltega (kommunikatsiooni osas). </t>
  </si>
  <si>
    <t>1.3.</t>
  </si>
  <si>
    <t>Raamatupidaja</t>
  </si>
  <si>
    <t>Projekti raamatupidaja töötab käesoleva projekti heaks 40 % töökoormusega, tema brutotöötasu on 500,75 eurot/kuus (s.t. töötasu koos kõikide maksudega on 670 eurot kuus). Raamatupidaja peamised kohustused projektis on: arvete haldamine, väljamaksetaotluste koostamine, jooksev raamatupidamine, ülekannete tegemine (palgad, arved, maksud), vajadusel suhtlemine Maksu- ja Tolliametiga, vahe- ja lõppfinantsaruannete koostamine.</t>
  </si>
  <si>
    <t>2.</t>
  </si>
  <si>
    <t>2.1.</t>
  </si>
  <si>
    <t>Projektimeeskonna sõidukulud</t>
  </si>
  <si>
    <t>2.2.</t>
  </si>
  <si>
    <t>Projektimeeskonna majutuskulu</t>
  </si>
  <si>
    <t xml:space="preserve">Projektimeeskonnal võib tekkida vajadus majutuse järgi seoses baaskoolituse läbiviimisega ning seoses seminaridel osalemisega (kus tutvustatakse projekti). </t>
  </si>
  <si>
    <t>päev</t>
  </si>
  <si>
    <t>2.3.</t>
  </si>
  <si>
    <t>Tugiisikute sõidukulu</t>
  </si>
  <si>
    <t xml:space="preserve">Tugiisikute sõidukulu on vajalik üle-eestilistel kohtumistel klientidega, supervisioonil, koolitustel ning osalemisel projekti töökoosolekutel. Samuti võib olla vajalik saata sihtrühma liiget kohtumistel ja asjaajamisel. Kulu kompenseerimine toimub vastavalt juhataja korraldusele 0,15 eurot 1 km kohta. Kulu tagastatakse kuludokumentide alusel (pilet sihtkohta ja tagasi või kütusetšekk). </t>
  </si>
  <si>
    <t>2.4.</t>
  </si>
  <si>
    <t>Tugiisikute majutuskulu</t>
  </si>
  <si>
    <t>Tugiisikute majutuskulu on vajalik baaskoolituse korraldamisel, mõningal juhul võib majutust vaja minna ka klienditööst tulenevalt.</t>
  </si>
  <si>
    <t>3.</t>
  </si>
  <si>
    <t>Sihtrühmaga seotud tegevused</t>
  </si>
  <si>
    <t>3.1.</t>
  </si>
  <si>
    <t>Tugiisikute töötasu (koos kõikide maksudega)</t>
  </si>
  <si>
    <t>Tugiisikute tööülesandeks projektis on pakkuda varjupaigataotlejale / rahvusvahelise kaitse saanud isikule nõu, tuge ja abi ja aidata kaasa varjupaigataotleja /rahvusvahelise kaitse saanud isiku integreerumisele Eesti ühiskonda. Tehtud töö eest tasumine toimub vastavalt aruannetes esitatud töötundide arvule. Keskmiselt töötab 25 tugiisikut. Tugiisikutega sõlmitakse käsunduslepingud. Tugiisiku keskmine töötundide arv kuus on 20 tundi. Töötunni palgafond on 13,4 eurot palgafond (10,01 eurot brutos).</t>
  </si>
  <si>
    <t>3.2.</t>
  </si>
  <si>
    <t>Rahvusvahelise kaitse saanud perede laste huvitegevus</t>
  </si>
  <si>
    <t>tk</t>
  </si>
  <si>
    <t>Tööotsingu tugiteenus</t>
  </si>
  <si>
    <t xml:space="preserve">4. </t>
  </si>
  <si>
    <t xml:space="preserve">4.1. </t>
  </si>
  <si>
    <t>Superviisori töötasu</t>
  </si>
  <si>
    <t>tund</t>
  </si>
  <si>
    <t>4.2.</t>
  </si>
  <si>
    <t>4.3.</t>
  </si>
  <si>
    <t>Tõlke kulud</t>
  </si>
  <si>
    <t>5.</t>
  </si>
  <si>
    <t>5.1.</t>
  </si>
  <si>
    <t>5.2.</t>
  </si>
  <si>
    <t>Supervisiooni ruumide rent koos toitlustusega</t>
  </si>
  <si>
    <t>PROJEKTI OTSESED KULUD KOKKU</t>
  </si>
  <si>
    <t>PROJEKTI KAUDSED KULUD</t>
  </si>
  <si>
    <t>PROJEKTI KULUD KOKKU</t>
  </si>
  <si>
    <t>Seoses suurema pagulaste ja varjupaigataotlejate arvuga, on vajalik regulaarselt juurde koolitada tugiisikuid läbi baaskoolituse. Baaskoolituse koolitajateks on oma ala eksperdid, kellele on arvestatud koolitustasu töötunni alusel. Lisaks baaskoolitusele on tugiisikutele vajalikud erinevad täiendkoolitused. Tugiisikute kõrval vajavad baaskoolitust ka tõlgid, kelle koolitajatele on arvestatud tasu töötunni alusel.</t>
  </si>
  <si>
    <t>Rahvusvahelise kaitse saanud isikute perede lastel on tugivõrgustiku arendamiseks ja paremaks ühiskonda integreerumiseks oluline osaleda laste huvitegevuses (sh lastelaagrites).  Keskus aitab peredel leida just nende lapsele sobiva laagri või ekskursiooni (nt AHHAA keskuse külastamine). Eelarves on arvestatud 15 lapse huvitegevusega/ laagriga (a 50 eurot).</t>
  </si>
  <si>
    <t>Sotsiaalse integratsiooni tugiteenus (sihtrühma liikmete ühisüritused kohaliku kogukonnaga)</t>
  </si>
  <si>
    <t>Kohanemise tugiteenus (loovteraapia, eluoskused)</t>
  </si>
  <si>
    <t xml:space="preserve">Sotsiaalse integratsiooni tugiteenuse eesmärk on rahvusvaheliste kaitse saanud isikute ja kohaliku elanikkonna igapäevaste kontaktide ja suhtluse arendamine ning kaitse saanud isikute kaasamine kohalikku kogukonda ja läbi selle parandada kogukondlikku sidusust.
Tegevused toimuvad püsivalt 2 piirkonnas (Tallinn, Tartu) ning vajadusel muudes piirkondades, olenevalt sihtgrupi liikmete arvust ja nende geograafilisest paiknemisest.
Tartus, mahus keskmiselt 3 ühisüritust kuus.
Tallinnas, mahus keskmiselt 4 ühisüritust kuus.
Ühisüritused on korraldatud koordinaatori poolt, keda abistavad ka juba olemasolevad tugiisikud. Üritusi on võimalik korraldada ka allhangete kaudu. Üritusteks võivad olla kohaliku kogukonna ja rahvusvahelise kaitse saajate vahel korraldatavad toiduõhtud, spordimängud, keelekohvikud ja vestlusringid jne.
</t>
  </si>
  <si>
    <t>Tugiisikute ja tõlkide koolituste ruumi rent koos toitlustusega</t>
  </si>
  <si>
    <t>Tugiteenuse osad on (mahud on toodud ühe grupi kohta, gruppi on arvestatud keskmiselt 7 liiget):
Sotsiaalseid-, tööotsingu- ja toimetulekuoskusi arendav koolitus, maht 100 tundi. Käsitletavad teemad: psühholoogiline ettevalmistus tööturule sisenemiseks, tööintervjuu ja eneseesitluse treening, õpioskuste arendamine, tööelu planeerimine ja suhted töökohal, arvuti kasutamine tööotsingul.
Tööklubi, maht 30 tundi. Regulaarsed grupikohtumised koolituse läbinutega, toetusgrupi põhimõttel, toimuvad 1 kord nädalas grupijuhi eestvedamisel. 
Nõustamine, kokku kuni 75 tundi. Iga koolituse läbija käib ka karjäärinõustamisel. Lisaks pakume vajaduspõhiselt ka võlanõustamist, psühholoogilist nõustamist, sõltuvusnõustamist jne.
Tööpraktika, kuni 4 inimesele (grupi kohta) 30 tunni mahus. Eesmärk on praktilise töökogemuse omandamine, ametialaste oskuste täiendamine, tööharjumuste loomine.
Tugiisikuteenus, maht olemasoleval kujul. Tugiisikute rakendamine nii potentsiaalsete osalejate eelhindamisel, kui ka toetamisel ja tööotsimise abistamisel kogu programmi raames ja järgselt. Kogu koolituse hinnas sisalduvad: koolitajate töötasu, koolitusruumide rent, klientidele koolitusmaterjalid, toitlustus (kohvipausid ja lõunasöök), stipendium, sõidutoetus, lapsehoiuteenus, tööpraktika juhendamistasu.</t>
  </si>
  <si>
    <t xml:space="preserve">Projekti eesmärkidest lähtuvalt on projekti meeskonnal oluline roll kontakti hoidmiseks sihtrühmaga. Projektimeeskonnal on samuti vaja ringi sõita selleks, et tutvustada tugiisikuteenust erinevates kohalikes omavalitsustes, riigiasutustes, seminaridel või konverentsidel. Samuti on vajalik sõita vajadusel supervisioonidele või koolitustele. Projektimeeskonnale on ette nähtud isikliku sõiduvahendi kasutamisel kulude hüvitamine kuludokumentide alusel. Kulu kompenseerimine toimub vastavalt juhataja korraldusele 0,11 eurot 1 km kohta.   </t>
  </si>
  <si>
    <t>grupp</t>
  </si>
  <si>
    <t>üritus</t>
  </si>
  <si>
    <t xml:space="preserve">Töö käigus on  tugiisikutele vajalikud supervisiooniseminarid, mille käigus vahetatakse kogemusi ja juhendatakse tugiisikut iseseisvalt probleeme lahendama. Supervisiooni juhib superviisor. Projekti jooksul on ette nähtud regulaarsed supervisiooniseminarid, ühe sessiooni kestuseks on keskmiselt 6 tundi. Superviseerida saab ka projektimeeskonna liikmeid ning tõlke. Tugiisikute jõustamiseks on ette nähtud regulaarsed grupisupervisioonid. Vajadusel on tugiisikul ja projektimeeskonna liikmel võimalik osaleda ka individuaalses supervisioonis. </t>
  </si>
  <si>
    <t>Tugiisikute ja tõlkide koolituste lektorite töötasud</t>
  </si>
  <si>
    <t>Tugiisikute ja tõlkide koolitusteks on vajalik ruumi rent (sh vajaminev tehnika). Keskmine ruumi rendi hind on 15 eurot tund. Koolituspäevad on pikad, mistõttu on vajalik tugiisikute toitlustus. Toitlustuse hind on arvutatud järgmiselt - 15 inimese toit 8 päeval (15*8*7=840) + 16 kohvipausi (16*35=560).</t>
  </si>
  <si>
    <t>Töö käigus on  tugiisikutele vajalikud supervisiooniseminarid, mille käigus vahetatakse kogemusi ja juhendatakse tugiisikut iseseisvalt probleeme lahendama. Supervisiooni juhib superviisor. Projekti jooksul on ettenähtud regulaarsed supervisiooniseminarid, millele lisanduvad mõningad individuaalsupervisioonid. Seminaridel osaleb ca 14 tugiisikut. Superviseerida võib ka projektimeeskonna liikmeid.</t>
  </si>
  <si>
    <t>Klientidega suhtlemisel on vajadus kaugemate võõrkeelte  tõlke järele - araabia, puštu, dari, kurmandzi jt. Klient võib vajada tõlget Eesti ametiasutustega suhtlemisel, kooli või lasteaiaga suhtlemisel jne. Samuti on tõlke vajadus kliendi ja tugiisiku omavahelise tugisuhte loomisel ja hoidmisel. Käesolevas eelarvereas on arvestatud nii suulist kui kirjalikku tõlget. Tõlget vajab ka tööotsingu tugiteenuse ja kohanemise tugiteenuse läbiviimine (suuline tõlge), lisaks vajalike materjalide kirjalik tõlge.</t>
  </si>
  <si>
    <t>TÄITMINE 31.05.2017</t>
  </si>
  <si>
    <t>ALLESOLEV RAHA seisuga 31.05.2017</t>
  </si>
  <si>
    <t xml:space="preserve">Projekti eesmärkidest lähtuvalt on projekti meeskonnal oluline roll kontakti hoidmiseks sihtrühmaga. Projektimeeskonnal on samuti vaja ringi sõita selleks, et tutvustada tugiisikuteenust erinevates kohalikes omavalitsustes, riigiasutustes, seminaridel või konverentsidel. Samuti on vajalik sõita vajadusel supervisioonidele või koolitustele. Projektimeeskonnale on ette nähtud isikliku sõiduvahendi kasutamisel kulude hüvitamine kuludokumentide alusel. Kulu kompenseerimine toimub vastavalt juhataja korraldusele 0,15 eurot 1 km kohta.   </t>
  </si>
  <si>
    <t>Rahvusvahelise kaitse saanud isikute perede lastel on tugivõrgustiku arendamiseks ja paremaks ühiskonda integreerumiseks oluline osaleda laste huvitegevuses (nt lastelaagrites).  Keskus aitab peredel leida just nende lapsele sobiva laagri. Eelarves on arvestatud 14 lapse huvitegevusega/ laagriga (a 50 eurot).</t>
  </si>
  <si>
    <t>Töö käigus on  tugiisikutele vajalikud supervisiooniseminarid, mille käigus vahetatakse kogemusi ja juhendatakse tugiisikut iseseisvalt probleeme lahendama. Supervisiooni juhib superviisor. Projekti jooksul on ette nähtud regulaarsed supervisiooniseminarid, ühe sessiooni kestuseks on keskmiselt 6 tundi. Superviseerida saab ka projektimeeskonna liikmeid. Tugiisikute jõustamiseks on ette nähtud regulaarsed grupisupervisioonid. Vajadusel on tugiisikul võimalik osaleda individuaalsel supervisioonil.</t>
  </si>
  <si>
    <t>Tugiisikute baaskoolituse koolitajate töötasud</t>
  </si>
  <si>
    <t>Keskuses töötab hetkel 15 tugiisikut. Seoses suurema pagulaste ja varjupaigataotlejate arvuga, on vajalik juurde koolitada tugiisikuid. Baaskoolituse kogumaht on 64 tundi, millest 45 tundi on tasustatud. Baaskoolituse koolitajateks on oma ala eksperdid, kellele on arvestatud koolitustasu töötunni alusel.</t>
  </si>
  <si>
    <t>Suulise tõlke kulud</t>
  </si>
  <si>
    <t>Klientidega suhtlemisel on vajadus kaugemate võõrkeelte suulise tõlke järele - araabia, puštu, dari, kurmandzi jt. Klient võib vajada tõlget Eesti ametiasutustega suhtlemisel, kooli või lasteaiaga suhtlemisel jne. Samuti on tõlke vajadus kliendi ja tugiisiku omavahelise tugisuhte loomisel ja hoidmisel.</t>
  </si>
  <si>
    <t>Tugiisikute baaskoolituse ruumi rent</t>
  </si>
  <si>
    <t>Tugiisikute baaskoolituseks on vajalik ruumi rent (sh vajaminev tehnika). Keskmine ruumi rendi hind on 13 eurot tund. Baaskoolituse koolituspäevad on pikad, mistõttu on vajalik tugiisikute toitlustus. Toitlustuse hind on arvutatud järgmiselt - 15 inimese toit 8 päeval (15*8*7=840) + 16 kohvipausi (16*35=560).</t>
  </si>
  <si>
    <t>Töö käigus on  tugiisikutele vajalikud supervisiooniseminarid, mille käigus vahetatakse kogemusi ja juhendatakse tugiisikut iseseisvalt probleeme lahendama. Supervisiooni juhib superviisor. Projekti jooksul on ettenähtud regulaarsed supervisiooniseminarid, millele lisanduvad mõningad individuaalsupervisioonid. Seminaridel osaleb ca 14 tugiisikut. Superviseerida võib ka projektimeeskonna liikmeid. Supervisiooni ruumi rendiks on arvestatud 13 eurot (13 eurot*75 tundi), millele lisanduvad kohvipausid (13 tk*40,38 eurot.)</t>
  </si>
  <si>
    <r>
      <t xml:space="preserve">Kohanemise tugiteenuse eesmärk on rahvusvahelise kaitse saanute kultuurilise ja psühholoogilise kohanemisprotessi ja hakkamasaamise toetamine. 
Moodustatakse kaks gruppi, Tartu ja Tallinnas, kuhu kaasatakse vastavalt Lõuna-Eesti ja Põhja-Eesti kliente. 
Tugiteenuse osad on (maht kokku kuni 152 tundi):
</t>
    </r>
    <r>
      <rPr>
        <i/>
        <sz val="12"/>
        <color theme="1"/>
        <rFont val="Times New Roman"/>
        <family val="1"/>
        <charset val="186"/>
      </rPr>
      <t>Loovteraapia</t>
    </r>
    <r>
      <rPr>
        <sz val="12"/>
        <color theme="1"/>
        <rFont val="Times New Roman"/>
        <family val="1"/>
        <charset val="186"/>
      </rPr>
      <t xml:space="preserve">. Terapeutide ja tugiisikute koostööl läbivad rahvusvahelise kaitse saajad eelhindamise ning seejärel viiakse läbi tutvustavad sessioonid. Sellejärgselt moodustatakse grupid ning viiakse läbi kunsti- ja liikumisteraapia sessioonid teatud aja jooksul.
</t>
    </r>
    <r>
      <rPr>
        <i/>
        <sz val="12"/>
        <color theme="1"/>
        <rFont val="Times New Roman"/>
        <family val="1"/>
        <charset val="186"/>
      </rPr>
      <t>Eluoskused (life-skills)</t>
    </r>
    <r>
      <rPr>
        <sz val="12"/>
        <color theme="1"/>
        <rFont val="Times New Roman"/>
        <family val="1"/>
        <charset val="186"/>
      </rPr>
      <t xml:space="preserve">. Järjepideva tagasisidestamise põhjal korraldatakse eluoskuste praktilisi koolitusi, kus vastavalt kaitse saajate poolt välja toodud vajadustele käsitletakse teemasid, mis edendavad kaitse saajate hakkamasaamist ja heaolu, nt. seksuaaltervis, tervislik toitumine, eelarvestamine, vanemlikud oskused jne. Kogusumma sees on loovteraapia ja nõustamise töötunnid, ruumi rent, 
</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</si>
</sst>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Calibri"/>
      <family val="2"/>
      <scheme val="minor"/>
    </font>
    <font>
      <b/>
      <i/>
      <sz val="12"/>
      <color theme="1"/>
      <name val="Times New Roman"/>
      <family val="1"/>
      <charset val="186"/>
    </font>
    <font>
      <b/>
      <sz val="12"/>
      <color theme="1"/>
      <name val="Times New Roman"/>
      <family val="1"/>
      <charset val="186"/>
    </font>
    <font>
      <sz val="12"/>
      <color theme="1"/>
      <name val="Times New Roman"/>
      <family val="1"/>
      <charset val="186"/>
    </font>
    <font>
      <u/>
      <sz val="11"/>
      <color theme="10"/>
      <name val="Calibri"/>
      <family val="2"/>
      <charset val="186"/>
      <scheme val="minor"/>
    </font>
    <font>
      <b/>
      <i/>
      <sz val="12"/>
      <name val="Times New Roman"/>
      <family val="1"/>
      <charset val="186"/>
    </font>
    <font>
      <b/>
      <sz val="11"/>
      <color theme="1"/>
      <name val="Calibri"/>
      <family val="2"/>
      <charset val="186"/>
      <scheme val="minor"/>
    </font>
    <font>
      <sz val="12"/>
      <color rgb="FFFF0000"/>
      <name val="Times New Roman"/>
      <family val="1"/>
      <charset val="186"/>
    </font>
    <font>
      <sz val="12"/>
      <name val="Times New Roman"/>
      <family val="1"/>
      <charset val="186"/>
    </font>
    <font>
      <i/>
      <sz val="12"/>
      <color theme="1"/>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249977111117893"/>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33">
    <xf numFmtId="0" fontId="0" fillId="0" borderId="0" xfId="0"/>
    <xf numFmtId="0" fontId="1" fillId="0" borderId="0" xfId="0" applyFont="1" applyProtection="1">
      <protection hidden="1"/>
    </xf>
    <xf numFmtId="0" fontId="2" fillId="0" borderId="0" xfId="0" applyFont="1" applyAlignment="1" applyProtection="1">
      <alignment horizontal="left" vertical="top"/>
      <protection hidden="1"/>
    </xf>
    <xf numFmtId="0" fontId="2" fillId="0" borderId="0" xfId="0" applyFont="1" applyAlignment="1" applyProtection="1">
      <alignment wrapText="1"/>
      <protection hidden="1"/>
    </xf>
    <xf numFmtId="0" fontId="2" fillId="0" borderId="0" xfId="0" applyFont="1" applyAlignment="1" applyProtection="1">
      <alignment horizontal="right" vertical="top"/>
      <protection hidden="1"/>
    </xf>
    <xf numFmtId="0" fontId="3" fillId="0" borderId="0" xfId="0" applyFont="1" applyProtection="1">
      <protection hidden="1"/>
    </xf>
    <xf numFmtId="0" fontId="1" fillId="0" borderId="0" xfId="0" applyFont="1" applyBorder="1" applyProtection="1">
      <protection hidden="1"/>
    </xf>
    <xf numFmtId="0" fontId="3" fillId="0" borderId="0" xfId="0" applyFont="1" applyBorder="1" applyAlignment="1" applyProtection="1">
      <alignment horizontal="left" vertical="top"/>
      <protection locked="0" hidden="1"/>
    </xf>
    <xf numFmtId="0" fontId="3" fillId="0" borderId="0" xfId="0" applyFont="1" applyAlignment="1" applyProtection="1">
      <alignment wrapText="1"/>
      <protection hidden="1"/>
    </xf>
    <xf numFmtId="0" fontId="3" fillId="0" borderId="0" xfId="0" applyFont="1" applyAlignment="1" applyProtection="1">
      <alignment horizontal="right" vertical="top"/>
      <protection hidden="1"/>
    </xf>
    <xf numFmtId="0" fontId="0" fillId="0" borderId="0" xfId="0" applyAlignment="1" applyProtection="1">
      <alignment horizontal="right" vertical="top"/>
      <protection hidden="1"/>
    </xf>
    <xf numFmtId="0" fontId="1" fillId="0" borderId="0" xfId="0" applyFont="1" applyBorder="1" applyAlignment="1" applyProtection="1">
      <alignment wrapText="1"/>
      <protection hidden="1"/>
    </xf>
    <xf numFmtId="14" fontId="3" fillId="0" borderId="0" xfId="0" applyNumberFormat="1" applyFont="1" applyBorder="1" applyAlignment="1" applyProtection="1">
      <alignment horizontal="left" vertical="top"/>
      <protection locked="0" hidden="1"/>
    </xf>
    <xf numFmtId="0" fontId="0" fillId="0" borderId="0" xfId="0" applyAlignment="1" applyProtection="1">
      <alignment wrapText="1"/>
      <protection hidden="1"/>
    </xf>
    <xf numFmtId="0" fontId="3" fillId="0" borderId="0" xfId="0" applyFont="1" applyAlignment="1" applyProtection="1">
      <alignment horizontal="left" vertical="top"/>
      <protection hidden="1"/>
    </xf>
    <xf numFmtId="0" fontId="3" fillId="2" borderId="2" xfId="0" applyFont="1" applyFill="1" applyBorder="1" applyProtection="1">
      <protection hidden="1"/>
    </xf>
    <xf numFmtId="0" fontId="2" fillId="2" borderId="2" xfId="0" applyFont="1" applyFill="1" applyBorder="1" applyAlignment="1" applyProtection="1">
      <alignment horizontal="left" vertical="top"/>
      <protection hidden="1"/>
    </xf>
    <xf numFmtId="0" fontId="2" fillId="2" borderId="2" xfId="0" applyFont="1" applyFill="1" applyBorder="1" applyAlignment="1" applyProtection="1">
      <alignment wrapText="1"/>
      <protection hidden="1"/>
    </xf>
    <xf numFmtId="0" fontId="2" fillId="2" borderId="2" xfId="0" applyFont="1" applyFill="1" applyBorder="1" applyAlignment="1" applyProtection="1">
      <alignment horizontal="right" vertical="top"/>
      <protection hidden="1"/>
    </xf>
    <xf numFmtId="0" fontId="2" fillId="0" borderId="2" xfId="0" applyFont="1" applyBorder="1" applyProtection="1">
      <protection hidden="1"/>
    </xf>
    <xf numFmtId="0" fontId="3" fillId="0" borderId="2" xfId="0" applyFont="1" applyBorder="1" applyAlignment="1" applyProtection="1">
      <alignment horizontal="left" vertical="top"/>
      <protection hidden="1"/>
    </xf>
    <xf numFmtId="4" fontId="3" fillId="0" borderId="2" xfId="0" applyNumberFormat="1" applyFont="1" applyBorder="1" applyAlignment="1" applyProtection="1">
      <alignment wrapText="1"/>
      <protection hidden="1"/>
    </xf>
    <xf numFmtId="4" fontId="3" fillId="3" borderId="2" xfId="0" applyNumberFormat="1" applyFont="1" applyFill="1" applyBorder="1" applyAlignment="1" applyProtection="1">
      <alignment horizontal="right" vertical="top"/>
      <protection locked="0" hidden="1"/>
    </xf>
    <xf numFmtId="0" fontId="3" fillId="0" borderId="2" xfId="0" applyFont="1" applyBorder="1" applyAlignment="1" applyProtection="1">
      <alignment horizontal="left" vertical="top" wrapText="1"/>
      <protection hidden="1"/>
    </xf>
    <xf numFmtId="4" fontId="3" fillId="4" borderId="2" xfId="0" applyNumberFormat="1" applyFont="1" applyFill="1" applyBorder="1" applyAlignment="1" applyProtection="1">
      <alignment wrapText="1"/>
      <protection hidden="1"/>
    </xf>
    <xf numFmtId="4" fontId="3" fillId="4" borderId="2" xfId="0" applyNumberFormat="1" applyFont="1" applyFill="1" applyBorder="1" applyAlignment="1" applyProtection="1">
      <alignment horizontal="right" vertical="top"/>
      <protection hidden="1"/>
    </xf>
    <xf numFmtId="0" fontId="2" fillId="2" borderId="2" xfId="0" applyFont="1" applyFill="1" applyBorder="1" applyAlignment="1" applyProtection="1">
      <alignment horizontal="right" vertical="top" wrapText="1"/>
      <protection hidden="1"/>
    </xf>
    <xf numFmtId="0" fontId="2" fillId="0" borderId="0" xfId="0" applyFont="1" applyFill="1" applyBorder="1" applyAlignment="1" applyProtection="1">
      <alignment horizontal="right" vertical="top"/>
      <protection hidden="1"/>
    </xf>
    <xf numFmtId="0" fontId="3" fillId="0" borderId="2" xfId="0" applyFont="1" applyBorder="1" applyProtection="1">
      <protection hidden="1"/>
    </xf>
    <xf numFmtId="4" fontId="3" fillId="0" borderId="2" xfId="0" applyNumberFormat="1" applyFont="1" applyBorder="1" applyAlignment="1" applyProtection="1">
      <alignment horizontal="right" vertical="top"/>
      <protection hidden="1"/>
    </xf>
    <xf numFmtId="0" fontId="3" fillId="0" borderId="0" xfId="0" applyFont="1" applyFill="1" applyBorder="1" applyAlignment="1" applyProtection="1">
      <alignment horizontal="right" vertical="top"/>
      <protection hidden="1"/>
    </xf>
    <xf numFmtId="4" fontId="2" fillId="5" borderId="2" xfId="0" applyNumberFormat="1" applyFont="1" applyFill="1" applyBorder="1" applyAlignment="1" applyProtection="1">
      <alignment wrapText="1"/>
      <protection hidden="1"/>
    </xf>
    <xf numFmtId="4" fontId="2" fillId="5" borderId="2" xfId="0" applyNumberFormat="1" applyFont="1" applyFill="1" applyBorder="1" applyAlignment="1" applyProtection="1">
      <alignment horizontal="right" vertical="top"/>
      <protection hidden="1"/>
    </xf>
    <xf numFmtId="4" fontId="2" fillId="2" borderId="2" xfId="0" applyNumberFormat="1" applyFont="1" applyFill="1" applyBorder="1" applyAlignment="1" applyProtection="1">
      <alignment wrapText="1"/>
      <protection hidden="1"/>
    </xf>
    <xf numFmtId="4" fontId="2" fillId="2" borderId="2" xfId="0" applyNumberFormat="1" applyFont="1" applyFill="1" applyBorder="1" applyAlignment="1" applyProtection="1">
      <alignment horizontal="right" vertical="top"/>
      <protection hidden="1"/>
    </xf>
    <xf numFmtId="0" fontId="2" fillId="2" borderId="2" xfId="0" applyFont="1" applyFill="1" applyBorder="1" applyProtection="1">
      <protection hidden="1"/>
    </xf>
    <xf numFmtId="0" fontId="7" fillId="0" borderId="0" xfId="0" applyFont="1" applyAlignment="1" applyProtection="1">
      <alignment wrapText="1"/>
      <protection hidden="1"/>
    </xf>
    <xf numFmtId="4" fontId="3" fillId="0" borderId="2" xfId="0" applyNumberFormat="1" applyFont="1" applyBorder="1" applyAlignment="1" applyProtection="1">
      <alignment horizontal="right" vertical="top"/>
      <protection locked="0" hidden="1"/>
    </xf>
    <xf numFmtId="0" fontId="3" fillId="4" borderId="2" xfId="0" applyFont="1" applyFill="1" applyBorder="1" applyProtection="1">
      <protection hidden="1"/>
    </xf>
    <xf numFmtId="4" fontId="3" fillId="0" borderId="2" xfId="0" applyNumberFormat="1" applyFont="1" applyBorder="1" applyAlignment="1" applyProtection="1">
      <alignment horizontal="left" vertical="top"/>
      <protection locked="0" hidden="1"/>
    </xf>
    <xf numFmtId="4" fontId="3" fillId="0" borderId="2" xfId="0" applyNumberFormat="1" applyFont="1" applyBorder="1" applyAlignment="1" applyProtection="1">
      <alignment horizontal="left" vertical="top" wrapText="1"/>
      <protection locked="0" hidden="1"/>
    </xf>
    <xf numFmtId="4" fontId="3" fillId="4" borderId="2" xfId="0" applyNumberFormat="1" applyFont="1" applyFill="1" applyBorder="1" applyAlignment="1" applyProtection="1">
      <alignment horizontal="left" vertical="top"/>
      <protection hidden="1"/>
    </xf>
    <xf numFmtId="0" fontId="3" fillId="0" borderId="0" xfId="0" applyFont="1" applyFill="1" applyBorder="1" applyProtection="1">
      <protection hidden="1"/>
    </xf>
    <xf numFmtId="4" fontId="3" fillId="0" borderId="0" xfId="0" applyNumberFormat="1" applyFont="1" applyFill="1" applyBorder="1" applyAlignment="1" applyProtection="1">
      <alignment horizontal="left" vertical="top"/>
      <protection hidden="1"/>
    </xf>
    <xf numFmtId="0" fontId="5" fillId="0" borderId="0" xfId="1" applyFont="1" applyProtection="1">
      <protection hidden="1"/>
    </xf>
    <xf numFmtId="0" fontId="1" fillId="0" borderId="0" xfId="0" applyFont="1" applyAlignment="1" applyProtection="1">
      <alignment horizontal="left" vertical="top"/>
      <protection hidden="1"/>
    </xf>
    <xf numFmtId="0" fontId="2" fillId="2" borderId="3" xfId="0" applyFont="1" applyFill="1" applyBorder="1" applyAlignment="1" applyProtection="1">
      <protection hidden="1"/>
    </xf>
    <xf numFmtId="0" fontId="0" fillId="2" borderId="5" xfId="0" applyFont="1" applyFill="1" applyBorder="1" applyAlignment="1" applyProtection="1">
      <alignment horizontal="left" vertical="top"/>
      <protection hidden="1"/>
    </xf>
    <xf numFmtId="0" fontId="0" fillId="2" borderId="5" xfId="0" applyFont="1" applyFill="1" applyBorder="1" applyAlignment="1" applyProtection="1">
      <alignment wrapText="1"/>
      <protection hidden="1"/>
    </xf>
    <xf numFmtId="0" fontId="0" fillId="2" borderId="5" xfId="0" applyFont="1" applyFill="1" applyBorder="1" applyAlignment="1" applyProtection="1">
      <alignment horizontal="right" vertical="top"/>
      <protection hidden="1"/>
    </xf>
    <xf numFmtId="16" fontId="3" fillId="0" borderId="2" xfId="0" applyNumberFormat="1" applyFont="1" applyBorder="1" applyAlignment="1" applyProtection="1">
      <alignment vertical="top"/>
      <protection locked="0" hidden="1"/>
    </xf>
    <xf numFmtId="0" fontId="3" fillId="0" borderId="0" xfId="0" applyFont="1" applyAlignment="1" applyProtection="1">
      <alignment horizontal="left" vertical="top"/>
      <protection locked="0" hidden="1"/>
    </xf>
    <xf numFmtId="0" fontId="3" fillId="0" borderId="2" xfId="0" applyFont="1" applyBorder="1" applyAlignment="1" applyProtection="1">
      <alignment wrapText="1"/>
      <protection locked="0" hidden="1"/>
    </xf>
    <xf numFmtId="0" fontId="3" fillId="0" borderId="2" xfId="0" applyFont="1" applyBorder="1" applyAlignment="1" applyProtection="1">
      <alignment horizontal="right" vertical="top"/>
      <protection locked="0" hidden="1"/>
    </xf>
    <xf numFmtId="0" fontId="3" fillId="0" borderId="0" xfId="0" applyFont="1" applyProtection="1">
      <protection locked="0" hidden="1"/>
    </xf>
    <xf numFmtId="0" fontId="3" fillId="0" borderId="2" xfId="0" applyFont="1" applyBorder="1" applyAlignment="1" applyProtection="1">
      <alignment vertical="top"/>
      <protection locked="0" hidden="1"/>
    </xf>
    <xf numFmtId="0" fontId="3" fillId="0" borderId="2" xfId="0" applyFont="1" applyBorder="1" applyAlignment="1" applyProtection="1">
      <alignment horizontal="left" vertical="top"/>
      <protection locked="0" hidden="1"/>
    </xf>
    <xf numFmtId="0" fontId="3" fillId="0" borderId="2" xfId="0" applyFont="1" applyBorder="1" applyProtection="1">
      <protection locked="0" hidden="1"/>
    </xf>
    <xf numFmtId="0" fontId="3" fillId="0" borderId="2" xfId="0" applyFont="1" applyBorder="1" applyAlignment="1" applyProtection="1">
      <alignment horizontal="left" vertical="top" wrapText="1"/>
      <protection locked="0" hidden="1"/>
    </xf>
    <xf numFmtId="14" fontId="3" fillId="0" borderId="2" xfId="0" applyNumberFormat="1" applyFont="1" applyBorder="1" applyAlignment="1" applyProtection="1">
      <alignment horizontal="left"/>
      <protection locked="0" hidden="1"/>
    </xf>
    <xf numFmtId="0" fontId="3" fillId="3" borderId="2" xfId="0" applyFont="1" applyFill="1" applyBorder="1" applyAlignment="1" applyProtection="1">
      <alignment wrapText="1"/>
      <protection locked="0" hidden="1"/>
    </xf>
    <xf numFmtId="0" fontId="3" fillId="3" borderId="2" xfId="0" applyFont="1" applyFill="1" applyBorder="1" applyAlignment="1" applyProtection="1">
      <alignment horizontal="right" vertical="top"/>
      <protection locked="0" hidden="1"/>
    </xf>
    <xf numFmtId="4" fontId="3" fillId="6" borderId="0" xfId="0" applyNumberFormat="1" applyFont="1" applyFill="1" applyProtection="1">
      <protection locked="0" hidden="1"/>
    </xf>
    <xf numFmtId="4" fontId="3" fillId="0" borderId="0" xfId="0" applyNumberFormat="1" applyFont="1" applyProtection="1">
      <protection locked="0" hidden="1"/>
    </xf>
    <xf numFmtId="0" fontId="3" fillId="3" borderId="2" xfId="0" applyFont="1" applyFill="1" applyBorder="1" applyProtection="1">
      <protection locked="0" hidden="1"/>
    </xf>
    <xf numFmtId="0" fontId="3" fillId="3" borderId="2" xfId="0" applyFont="1" applyFill="1" applyBorder="1" applyAlignment="1" applyProtection="1">
      <alignment horizontal="left" vertical="top" wrapText="1"/>
      <protection locked="0" hidden="1"/>
    </xf>
    <xf numFmtId="0" fontId="2" fillId="2" borderId="2" xfId="0" applyFont="1" applyFill="1" applyBorder="1" applyProtection="1">
      <protection locked="0" hidden="1"/>
    </xf>
    <xf numFmtId="0" fontId="2" fillId="2" borderId="2" xfId="0" applyFont="1" applyFill="1" applyBorder="1" applyAlignment="1" applyProtection="1">
      <alignment horizontal="left" vertical="top"/>
      <protection locked="0" hidden="1"/>
    </xf>
    <xf numFmtId="0" fontId="2" fillId="2" borderId="2" xfId="0" applyFont="1" applyFill="1" applyBorder="1" applyAlignment="1" applyProtection="1">
      <alignment wrapText="1"/>
      <protection locked="0" hidden="1"/>
    </xf>
    <xf numFmtId="0" fontId="2" fillId="2" borderId="2" xfId="0" applyFont="1" applyFill="1" applyBorder="1" applyAlignment="1" applyProtection="1">
      <alignment horizontal="right" vertical="top"/>
      <protection locked="0" hidden="1"/>
    </xf>
    <xf numFmtId="4" fontId="2" fillId="2" borderId="2" xfId="0" applyNumberFormat="1" applyFont="1" applyFill="1" applyBorder="1" applyAlignment="1" applyProtection="1">
      <alignment horizontal="right" vertical="top"/>
      <protection locked="0" hidden="1"/>
    </xf>
    <xf numFmtId="0" fontId="3" fillId="3" borderId="2" xfId="0" applyFont="1" applyFill="1" applyBorder="1" applyAlignment="1" applyProtection="1">
      <protection locked="0" hidden="1"/>
    </xf>
    <xf numFmtId="4" fontId="8" fillId="3" borderId="2" xfId="0" applyNumberFormat="1" applyFont="1" applyFill="1" applyBorder="1" applyAlignment="1" applyProtection="1">
      <alignment horizontal="right" vertical="top"/>
      <protection locked="0" hidden="1"/>
    </xf>
    <xf numFmtId="2" fontId="3" fillId="0" borderId="0" xfId="0" applyNumberFormat="1" applyFont="1" applyProtection="1">
      <protection locked="0" hidden="1"/>
    </xf>
    <xf numFmtId="4" fontId="3" fillId="4" borderId="2" xfId="0" applyNumberFormat="1" applyFont="1" applyFill="1" applyBorder="1" applyAlignment="1" applyProtection="1">
      <alignment horizontal="right" vertical="top"/>
      <protection locked="0" hidden="1"/>
    </xf>
    <xf numFmtId="4" fontId="3" fillId="2" borderId="2" xfId="0" applyNumberFormat="1" applyFont="1" applyFill="1" applyBorder="1" applyAlignment="1" applyProtection="1">
      <alignment horizontal="right" vertical="top"/>
      <protection hidden="1"/>
    </xf>
    <xf numFmtId="0" fontId="3" fillId="0" borderId="0" xfId="0" applyFont="1" applyProtection="1">
      <protection locked="0"/>
    </xf>
    <xf numFmtId="0" fontId="3" fillId="0" borderId="0" xfId="0" applyFont="1" applyAlignment="1" applyProtection="1">
      <alignment horizontal="left" vertical="top"/>
      <protection locked="0"/>
    </xf>
    <xf numFmtId="0" fontId="3" fillId="0" borderId="0" xfId="0" applyFont="1" applyAlignment="1" applyProtection="1">
      <alignment wrapText="1"/>
      <protection locked="0"/>
    </xf>
    <xf numFmtId="0" fontId="3" fillId="0" borderId="0" xfId="0" applyFont="1" applyAlignment="1" applyProtection="1">
      <alignment horizontal="right" vertical="top"/>
      <protection locked="0"/>
    </xf>
    <xf numFmtId="0" fontId="3" fillId="3" borderId="2" xfId="0" applyFont="1" applyFill="1" applyBorder="1" applyAlignment="1" applyProtection="1">
      <alignment horizontal="left" vertical="top"/>
      <protection locked="0" hidden="1"/>
    </xf>
    <xf numFmtId="0" fontId="3" fillId="3" borderId="2" xfId="0" applyFont="1" applyFill="1" applyBorder="1" applyAlignment="1" applyProtection="1">
      <alignment vertical="top"/>
      <protection locked="0" hidden="1"/>
    </xf>
    <xf numFmtId="0" fontId="8" fillId="3" borderId="2" xfId="0" applyFont="1" applyFill="1" applyBorder="1" applyAlignment="1" applyProtection="1">
      <alignment horizontal="left" vertical="top" wrapText="1"/>
      <protection locked="0" hidden="1"/>
    </xf>
    <xf numFmtId="0" fontId="8" fillId="3" borderId="2" xfId="0" applyFont="1" applyFill="1" applyBorder="1" applyAlignment="1" applyProtection="1">
      <alignment wrapText="1"/>
      <protection locked="0" hidden="1"/>
    </xf>
    <xf numFmtId="0" fontId="8" fillId="3" borderId="2" xfId="0" applyFont="1" applyFill="1" applyBorder="1" applyAlignment="1" applyProtection="1">
      <alignment horizontal="right" vertical="top"/>
      <protection locked="0" hidden="1"/>
    </xf>
    <xf numFmtId="0" fontId="3" fillId="3" borderId="2" xfId="0" applyFont="1" applyFill="1" applyBorder="1" applyAlignment="1" applyProtection="1">
      <alignment vertical="top" wrapText="1"/>
      <protection locked="0" hidden="1"/>
    </xf>
    <xf numFmtId="0" fontId="2" fillId="2" borderId="3" xfId="0" applyFont="1" applyFill="1" applyBorder="1" applyAlignment="1" applyProtection="1">
      <protection hidden="1"/>
    </xf>
    <xf numFmtId="0" fontId="3" fillId="3" borderId="3" xfId="0" applyFont="1" applyFill="1" applyBorder="1" applyAlignment="1" applyProtection="1">
      <alignment horizontal="left" vertical="top" wrapText="1"/>
      <protection locked="0" hidden="1"/>
    </xf>
    <xf numFmtId="0" fontId="2" fillId="7" borderId="0" xfId="0" applyFont="1" applyFill="1" applyAlignment="1" applyProtection="1">
      <alignment wrapText="1"/>
      <protection hidden="1"/>
    </xf>
    <xf numFmtId="0" fontId="3" fillId="7" borderId="0" xfId="0" applyFont="1" applyFill="1" applyAlignment="1" applyProtection="1">
      <alignment wrapText="1"/>
      <protection hidden="1"/>
    </xf>
    <xf numFmtId="0" fontId="3" fillId="7" borderId="0" xfId="0" applyFont="1" applyFill="1" applyProtection="1">
      <protection hidden="1"/>
    </xf>
    <xf numFmtId="4" fontId="2" fillId="2" borderId="3" xfId="0" applyNumberFormat="1" applyFont="1" applyFill="1" applyBorder="1" applyAlignment="1" applyProtection="1">
      <alignment horizontal="right" vertical="top"/>
      <protection hidden="1"/>
    </xf>
    <xf numFmtId="0" fontId="3" fillId="7" borderId="6" xfId="0" applyFont="1" applyFill="1" applyBorder="1" applyProtection="1">
      <protection hidden="1"/>
    </xf>
    <xf numFmtId="4" fontId="3" fillId="7" borderId="0" xfId="0" applyNumberFormat="1" applyFont="1" applyFill="1" applyProtection="1">
      <protection hidden="1"/>
    </xf>
    <xf numFmtId="4" fontId="3" fillId="0" borderId="3" xfId="0" applyNumberFormat="1" applyFont="1" applyBorder="1" applyAlignment="1" applyProtection="1">
      <alignment horizontal="right" vertical="top"/>
      <protection locked="0" hidden="1"/>
    </xf>
    <xf numFmtId="0" fontId="3" fillId="0" borderId="7" xfId="0" applyFont="1" applyBorder="1" applyProtection="1">
      <protection locked="0" hidden="1"/>
    </xf>
    <xf numFmtId="0" fontId="2" fillId="7" borderId="7" xfId="0" applyFont="1" applyFill="1" applyBorder="1" applyProtection="1">
      <protection hidden="1"/>
    </xf>
    <xf numFmtId="4" fontId="3" fillId="7" borderId="0" xfId="0" applyNumberFormat="1" applyFont="1" applyFill="1" applyProtection="1">
      <protection locked="0" hidden="1"/>
    </xf>
    <xf numFmtId="0" fontId="3" fillId="0" borderId="3" xfId="0" applyFont="1" applyBorder="1" applyAlignment="1" applyProtection="1">
      <alignment horizontal="left" vertical="top" wrapText="1"/>
      <protection locked="0" hidden="1"/>
    </xf>
    <xf numFmtId="4" fontId="2" fillId="2" borderId="3" xfId="0" applyNumberFormat="1" applyFont="1" applyFill="1" applyBorder="1" applyAlignment="1" applyProtection="1">
      <alignment horizontal="right" vertical="top"/>
      <protection locked="0" hidden="1"/>
    </xf>
    <xf numFmtId="0" fontId="2" fillId="7" borderId="7" xfId="0" applyFont="1" applyFill="1" applyBorder="1" applyProtection="1">
      <protection locked="0" hidden="1"/>
    </xf>
    <xf numFmtId="0" fontId="3" fillId="0" borderId="2" xfId="0" applyFont="1" applyFill="1" applyBorder="1" applyProtection="1">
      <protection locked="0" hidden="1"/>
    </xf>
    <xf numFmtId="0" fontId="3" fillId="0" borderId="2" xfId="0" applyFont="1" applyFill="1" applyBorder="1" applyAlignment="1" applyProtection="1">
      <alignment horizontal="left" vertical="top"/>
      <protection locked="0" hidden="1"/>
    </xf>
    <xf numFmtId="0" fontId="3" fillId="0" borderId="2" xfId="0" applyFont="1" applyFill="1" applyBorder="1" applyAlignment="1" applyProtection="1">
      <alignment wrapText="1"/>
      <protection locked="0" hidden="1"/>
    </xf>
    <xf numFmtId="0" fontId="3" fillId="0" borderId="2" xfId="0" applyFont="1" applyFill="1" applyBorder="1" applyAlignment="1" applyProtection="1">
      <alignment horizontal="right" vertical="top"/>
      <protection locked="0" hidden="1"/>
    </xf>
    <xf numFmtId="4" fontId="8" fillId="0" borderId="3" xfId="0" applyNumberFormat="1" applyFont="1" applyBorder="1" applyAlignment="1" applyProtection="1">
      <alignment horizontal="right" vertical="top"/>
      <protection locked="0" hidden="1"/>
    </xf>
    <xf numFmtId="0" fontId="3" fillId="0" borderId="2" xfId="0" applyFont="1" applyBorder="1" applyAlignment="1" applyProtection="1">
      <protection locked="0" hidden="1"/>
    </xf>
    <xf numFmtId="0" fontId="2" fillId="0" borderId="7" xfId="0" applyFont="1" applyBorder="1" applyProtection="1">
      <protection locked="0" hidden="1"/>
    </xf>
    <xf numFmtId="0" fontId="8" fillId="0" borderId="2" xfId="0" applyFont="1" applyBorder="1" applyAlignment="1" applyProtection="1">
      <alignment horizontal="left" vertical="top" wrapText="1"/>
      <protection locked="0" hidden="1"/>
    </xf>
    <xf numFmtId="0" fontId="8" fillId="0" borderId="2" xfId="0" applyFont="1" applyBorder="1" applyAlignment="1" applyProtection="1">
      <alignment wrapText="1"/>
      <protection locked="0" hidden="1"/>
    </xf>
    <xf numFmtId="0" fontId="8" fillId="0" borderId="2" xfId="0" applyFont="1" applyBorder="1" applyAlignment="1" applyProtection="1">
      <alignment horizontal="right" vertical="top"/>
      <protection locked="0" hidden="1"/>
    </xf>
    <xf numFmtId="4" fontId="3" fillId="4" borderId="3" xfId="0" applyNumberFormat="1" applyFont="1" applyFill="1" applyBorder="1" applyAlignment="1" applyProtection="1">
      <alignment horizontal="right" vertical="top"/>
      <protection hidden="1"/>
    </xf>
    <xf numFmtId="4" fontId="3" fillId="0" borderId="2" xfId="0" applyNumberFormat="1" applyFont="1" applyBorder="1" applyProtection="1">
      <protection locked="0" hidden="1"/>
    </xf>
    <xf numFmtId="4" fontId="3" fillId="4" borderId="3" xfId="0" applyNumberFormat="1" applyFont="1" applyFill="1" applyBorder="1" applyAlignment="1" applyProtection="1">
      <alignment horizontal="right" vertical="top"/>
      <protection locked="0" hidden="1"/>
    </xf>
    <xf numFmtId="0" fontId="3" fillId="0" borderId="8" xfId="0" applyFont="1" applyBorder="1" applyProtection="1">
      <protection locked="0" hidden="1"/>
    </xf>
    <xf numFmtId="4" fontId="3" fillId="2" borderId="3" xfId="0" applyNumberFormat="1" applyFont="1" applyFill="1" applyBorder="1" applyAlignment="1" applyProtection="1">
      <alignment horizontal="right" vertical="top"/>
      <protection hidden="1"/>
    </xf>
    <xf numFmtId="0" fontId="2" fillId="5" borderId="3" xfId="0" applyFont="1" applyFill="1" applyBorder="1" applyAlignment="1" applyProtection="1">
      <protection hidden="1"/>
    </xf>
    <xf numFmtId="0" fontId="6" fillId="5" borderId="4" xfId="0" applyFont="1" applyFill="1" applyBorder="1" applyAlignment="1" applyProtection="1">
      <protection hidden="1"/>
    </xf>
    <xf numFmtId="0" fontId="1" fillId="0" borderId="1" xfId="0" applyFont="1" applyBorder="1" applyAlignment="1" applyProtection="1">
      <alignment horizontal="left"/>
      <protection hidden="1"/>
    </xf>
    <xf numFmtId="0" fontId="2" fillId="4" borderId="3" xfId="0" applyFont="1" applyFill="1" applyBorder="1" applyAlignment="1" applyProtection="1">
      <alignment horizontal="center"/>
      <protection hidden="1"/>
    </xf>
    <xf numFmtId="0" fontId="2" fillId="4" borderId="4" xfId="0" applyFont="1" applyFill="1" applyBorder="1" applyAlignment="1" applyProtection="1">
      <alignment horizontal="center"/>
      <protection hidden="1"/>
    </xf>
    <xf numFmtId="0" fontId="5" fillId="0" borderId="1" xfId="1" applyFont="1" applyBorder="1" applyAlignment="1" applyProtection="1">
      <alignment horizontal="left"/>
      <protection hidden="1"/>
    </xf>
    <xf numFmtId="0" fontId="2" fillId="2" borderId="3" xfId="0" applyFont="1" applyFill="1" applyBorder="1" applyAlignment="1" applyProtection="1">
      <protection hidden="1"/>
    </xf>
    <xf numFmtId="0" fontId="6" fillId="2" borderId="4" xfId="0" applyFont="1" applyFill="1" applyBorder="1" applyAlignment="1" applyProtection="1">
      <protection hidden="1"/>
    </xf>
    <xf numFmtId="0" fontId="2" fillId="4" borderId="3" xfId="0" applyFont="1" applyFill="1" applyBorder="1" applyAlignment="1" applyProtection="1">
      <protection hidden="1"/>
    </xf>
    <xf numFmtId="0" fontId="0" fillId="4" borderId="5" xfId="0" applyFont="1" applyFill="1" applyBorder="1" applyAlignment="1" applyProtection="1">
      <protection hidden="1"/>
    </xf>
    <xf numFmtId="0" fontId="0" fillId="4" borderId="4" xfId="0" applyFont="1" applyFill="1" applyBorder="1" applyAlignment="1" applyProtection="1">
      <protection hidden="1"/>
    </xf>
    <xf numFmtId="0" fontId="2" fillId="4" borderId="3" xfId="0" applyFont="1" applyFill="1" applyBorder="1" applyAlignment="1" applyProtection="1">
      <protection locked="0" hidden="1"/>
    </xf>
    <xf numFmtId="0" fontId="0" fillId="4" borderId="5" xfId="0" applyFont="1" applyFill="1" applyBorder="1" applyAlignment="1" applyProtection="1">
      <protection locked="0" hidden="1"/>
    </xf>
    <xf numFmtId="0" fontId="0" fillId="4" borderId="4" xfId="0" applyFont="1" applyFill="1" applyBorder="1" applyAlignment="1" applyProtection="1">
      <protection locked="0" hidden="1"/>
    </xf>
    <xf numFmtId="0" fontId="0" fillId="2" borderId="5" xfId="0" applyFill="1" applyBorder="1" applyAlignment="1" applyProtection="1">
      <protection hidden="1"/>
    </xf>
    <xf numFmtId="0" fontId="0" fillId="2" borderId="4" xfId="0" applyFill="1" applyBorder="1" applyAlignment="1" applyProtection="1">
      <protection hidden="1"/>
    </xf>
    <xf numFmtId="0" fontId="6" fillId="2" borderId="5" xfId="0" applyFont="1" applyFill="1" applyBorder="1" applyAlignment="1" applyProtection="1">
      <protection hidden="1"/>
    </xf>
  </cellXfs>
  <cellStyles count="2">
    <cellStyle name="Hyperlink" xfId="1" builtinId="8"/>
    <cellStyle name="Normal" xfId="0" builtinId="0"/>
  </cellStyles>
  <dxfs count="8">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1735666</xdr:colOff>
      <xdr:row>5</xdr:row>
      <xdr:rowOff>52917</xdr:rowOff>
    </xdr:from>
    <xdr:to>
      <xdr:col>2</xdr:col>
      <xdr:colOff>1739550</xdr:colOff>
      <xdr:row>6</xdr:row>
      <xdr:rowOff>86536</xdr:rowOff>
    </xdr:to>
    <xdr:pic>
      <xdr:nvPicPr>
        <xdr:cNvPr id="2" name="Picture 1">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45766" y="1005417"/>
          <a:ext cx="1235784" cy="795619"/>
        </a:xfrm>
        <a:prstGeom prst="rect">
          <a:avLst/>
        </a:prstGeom>
      </xdr:spPr>
    </xdr:pic>
    <xdr:clientData/>
  </xdr:twoCellAnchor>
  <xdr:twoCellAnchor editAs="oneCell">
    <xdr:from>
      <xdr:col>2</xdr:col>
      <xdr:colOff>3249083</xdr:colOff>
      <xdr:row>5</xdr:row>
      <xdr:rowOff>44823</xdr:rowOff>
    </xdr:from>
    <xdr:to>
      <xdr:col>2</xdr:col>
      <xdr:colOff>4020171</xdr:colOff>
      <xdr:row>6</xdr:row>
      <xdr:rowOff>48534</xdr:rowOff>
    </xdr:to>
    <xdr:pic>
      <xdr:nvPicPr>
        <xdr:cNvPr id="3" name="Picture 2">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59183" y="997323"/>
          <a:ext cx="2371288" cy="7657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1735666</xdr:colOff>
      <xdr:row>3</xdr:row>
      <xdr:rowOff>52917</xdr:rowOff>
    </xdr:from>
    <xdr:to>
      <xdr:col>2</xdr:col>
      <xdr:colOff>825150</xdr:colOff>
      <xdr:row>3</xdr:row>
      <xdr:rowOff>467536</xdr:rowOff>
    </xdr:to>
    <xdr:pic>
      <xdr:nvPicPr>
        <xdr:cNvPr id="2" name="Picture 3">
          <a:extLst>
            <a:ext uri="{FF2B5EF4-FFF2-40B4-BE49-F238E27FC236}">
              <a16:creationId xmlns:a16="http://schemas.microsoft.com/office/drawing/2014/main" xmlns="" id="{64A51936-4FA1-41BA-9D9B-638B70C24C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20166" y="1005417"/>
          <a:ext cx="1235784" cy="795619"/>
        </a:xfrm>
        <a:prstGeom prst="rect">
          <a:avLst/>
        </a:prstGeom>
      </xdr:spPr>
    </xdr:pic>
    <xdr:clientData/>
  </xdr:twoCellAnchor>
  <xdr:twoCellAnchor editAs="oneCell">
    <xdr:from>
      <xdr:col>2</xdr:col>
      <xdr:colOff>3249083</xdr:colOff>
      <xdr:row>3</xdr:row>
      <xdr:rowOff>44823</xdr:rowOff>
    </xdr:from>
    <xdr:to>
      <xdr:col>4</xdr:col>
      <xdr:colOff>95871</xdr:colOff>
      <xdr:row>3</xdr:row>
      <xdr:rowOff>429534</xdr:rowOff>
    </xdr:to>
    <xdr:pic>
      <xdr:nvPicPr>
        <xdr:cNvPr id="3" name="Picture 4">
          <a:extLst>
            <a:ext uri="{FF2B5EF4-FFF2-40B4-BE49-F238E27FC236}">
              <a16:creationId xmlns:a16="http://schemas.microsoft.com/office/drawing/2014/main" xmlns="" id="{23CE27AA-FFAA-4187-BADA-3D68FD6EAA9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33583" y="997323"/>
          <a:ext cx="2371288" cy="76571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han/AppData/Local/Microsoft/Windows/Temporary%20Internet%20Files/Content.Outlook/T4BEX3RS/AMIF2015%20EELARVEMUUDATUS_26.mai.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Eelarve"/>
      <sheetName val="B. Maksetaotlus"/>
      <sheetName val="C. KULUARUANDE KOOND"/>
      <sheetName val="C1. Tööjõukulud"/>
      <sheetName val="C2. Lähetuskulud"/>
      <sheetName val=" C3. Sihtrühmaga seotud kulud"/>
      <sheetName val="C4. Allhanked"/>
      <sheetName val="C5. Muud otsesed kulud"/>
      <sheetName val="Nähtamatu leht"/>
      <sheetName val="Tööklubi"/>
      <sheetName val="Teraapia ja eluoskused"/>
      <sheetName val="Huvitegevus"/>
    </sheetNames>
    <sheetDataSet>
      <sheetData sheetId="0"/>
      <sheetData sheetId="1"/>
      <sheetData sheetId="2"/>
      <sheetData sheetId="3"/>
      <sheetData sheetId="4"/>
      <sheetData sheetId="5"/>
      <sheetData sheetId="6"/>
      <sheetData sheetId="7"/>
      <sheetData sheetId="8">
        <row r="1">
          <cell r="A1" t="str">
            <v>Varjupaik</v>
          </cell>
        </row>
        <row r="2">
          <cell r="A2" t="str">
            <v>Integratsioon</v>
          </cell>
        </row>
        <row r="3">
          <cell r="A3" t="str">
            <v>Tagasipöördumine</v>
          </cell>
        </row>
        <row r="6">
          <cell r="A6" t="str">
            <v>tund</v>
          </cell>
        </row>
        <row r="7">
          <cell r="A7" t="str">
            <v>päev</v>
          </cell>
        </row>
        <row r="8">
          <cell r="A8" t="str">
            <v>kuu</v>
          </cell>
        </row>
        <row r="9">
          <cell r="A9" t="str">
            <v>tk</v>
          </cell>
        </row>
      </sheetData>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73"/>
  <sheetViews>
    <sheetView tabSelected="1" topLeftCell="A63" zoomScale="90" zoomScaleNormal="90" zoomScalePageLayoutView="90" workbookViewId="0">
      <selection activeCell="I75" sqref="I75"/>
    </sheetView>
  </sheetViews>
  <sheetFormatPr baseColWidth="10" defaultColWidth="8.83203125" defaultRowHeight="15" x14ac:dyDescent="0"/>
  <cols>
    <col min="1" max="1" width="20.6640625" style="76" customWidth="1"/>
    <col min="2" max="2" width="42.6640625" style="77" customWidth="1"/>
    <col min="3" max="3" width="59.5" style="78" customWidth="1"/>
    <col min="4" max="4" width="13" style="79" customWidth="1"/>
    <col min="5" max="5" width="8.5" style="79" customWidth="1"/>
    <col min="6" max="6" width="10.5" style="79" customWidth="1"/>
    <col min="7" max="7" width="11.33203125" style="79" customWidth="1"/>
    <col min="8" max="8" width="8.83203125" style="76"/>
    <col min="9" max="9" width="10.33203125" style="76" bestFit="1" customWidth="1"/>
    <col min="10" max="10" width="8.83203125" style="76"/>
    <col min="11" max="11" width="9.1640625" style="76" bestFit="1" customWidth="1"/>
    <col min="12" max="252" width="8.83203125" style="76"/>
    <col min="253" max="253" width="32.1640625" style="76" bestFit="1" customWidth="1"/>
    <col min="254" max="254" width="21.5" style="76" bestFit="1" customWidth="1"/>
    <col min="255" max="255" width="11.5" style="76" bestFit="1" customWidth="1"/>
    <col min="256" max="256" width="12.33203125" style="76" bestFit="1" customWidth="1"/>
    <col min="257" max="257" width="10.5" style="76" bestFit="1" customWidth="1"/>
    <col min="258" max="259" width="8.83203125" style="76"/>
    <col min="260" max="260" width="15.83203125" style="76" customWidth="1"/>
    <col min="261" max="508" width="8.83203125" style="76"/>
    <col min="509" max="509" width="32.1640625" style="76" bestFit="1" customWidth="1"/>
    <col min="510" max="510" width="21.5" style="76" bestFit="1" customWidth="1"/>
    <col min="511" max="511" width="11.5" style="76" bestFit="1" customWidth="1"/>
    <col min="512" max="512" width="12.33203125" style="76" bestFit="1" customWidth="1"/>
    <col min="513" max="513" width="10.5" style="76" bestFit="1" customWidth="1"/>
    <col min="514" max="515" width="8.83203125" style="76"/>
    <col min="516" max="516" width="15.83203125" style="76" customWidth="1"/>
    <col min="517" max="764" width="8.83203125" style="76"/>
    <col min="765" max="765" width="32.1640625" style="76" bestFit="1" customWidth="1"/>
    <col min="766" max="766" width="21.5" style="76" bestFit="1" customWidth="1"/>
    <col min="767" max="767" width="11.5" style="76" bestFit="1" customWidth="1"/>
    <col min="768" max="768" width="12.33203125" style="76" bestFit="1" customWidth="1"/>
    <col min="769" max="769" width="10.5" style="76" bestFit="1" customWidth="1"/>
    <col min="770" max="771" width="8.83203125" style="76"/>
    <col min="772" max="772" width="15.83203125" style="76" customWidth="1"/>
    <col min="773" max="1020" width="8.83203125" style="76"/>
    <col min="1021" max="1021" width="32.1640625" style="76" bestFit="1" customWidth="1"/>
    <col min="1022" max="1022" width="21.5" style="76" bestFit="1" customWidth="1"/>
    <col min="1023" max="1023" width="11.5" style="76" bestFit="1" customWidth="1"/>
    <col min="1024" max="1024" width="12.33203125" style="76" bestFit="1" customWidth="1"/>
    <col min="1025" max="1025" width="10.5" style="76" bestFit="1" customWidth="1"/>
    <col min="1026" max="1027" width="8.83203125" style="76"/>
    <col min="1028" max="1028" width="15.83203125" style="76" customWidth="1"/>
    <col min="1029" max="1276" width="8.83203125" style="76"/>
    <col min="1277" max="1277" width="32.1640625" style="76" bestFit="1" customWidth="1"/>
    <col min="1278" max="1278" width="21.5" style="76" bestFit="1" customWidth="1"/>
    <col min="1279" max="1279" width="11.5" style="76" bestFit="1" customWidth="1"/>
    <col min="1280" max="1280" width="12.33203125" style="76" bestFit="1" customWidth="1"/>
    <col min="1281" max="1281" width="10.5" style="76" bestFit="1" customWidth="1"/>
    <col min="1282" max="1283" width="8.83203125" style="76"/>
    <col min="1284" max="1284" width="15.83203125" style="76" customWidth="1"/>
    <col min="1285" max="1532" width="8.83203125" style="76"/>
    <col min="1533" max="1533" width="32.1640625" style="76" bestFit="1" customWidth="1"/>
    <col min="1534" max="1534" width="21.5" style="76" bestFit="1" customWidth="1"/>
    <col min="1535" max="1535" width="11.5" style="76" bestFit="1" customWidth="1"/>
    <col min="1536" max="1536" width="12.33203125" style="76" bestFit="1" customWidth="1"/>
    <col min="1537" max="1537" width="10.5" style="76" bestFit="1" customWidth="1"/>
    <col min="1538" max="1539" width="8.83203125" style="76"/>
    <col min="1540" max="1540" width="15.83203125" style="76" customWidth="1"/>
    <col min="1541" max="1788" width="8.83203125" style="76"/>
    <col min="1789" max="1789" width="32.1640625" style="76" bestFit="1" customWidth="1"/>
    <col min="1790" max="1790" width="21.5" style="76" bestFit="1" customWidth="1"/>
    <col min="1791" max="1791" width="11.5" style="76" bestFit="1" customWidth="1"/>
    <col min="1792" max="1792" width="12.33203125" style="76" bestFit="1" customWidth="1"/>
    <col min="1793" max="1793" width="10.5" style="76" bestFit="1" customWidth="1"/>
    <col min="1794" max="1795" width="8.83203125" style="76"/>
    <col min="1796" max="1796" width="15.83203125" style="76" customWidth="1"/>
    <col min="1797" max="2044" width="8.83203125" style="76"/>
    <col min="2045" max="2045" width="32.1640625" style="76" bestFit="1" customWidth="1"/>
    <col min="2046" max="2046" width="21.5" style="76" bestFit="1" customWidth="1"/>
    <col min="2047" max="2047" width="11.5" style="76" bestFit="1" customWidth="1"/>
    <col min="2048" max="2048" width="12.33203125" style="76" bestFit="1" customWidth="1"/>
    <col min="2049" max="2049" width="10.5" style="76" bestFit="1" customWidth="1"/>
    <col min="2050" max="2051" width="8.83203125" style="76"/>
    <col min="2052" max="2052" width="15.83203125" style="76" customWidth="1"/>
    <col min="2053" max="2300" width="8.83203125" style="76"/>
    <col min="2301" max="2301" width="32.1640625" style="76" bestFit="1" customWidth="1"/>
    <col min="2302" max="2302" width="21.5" style="76" bestFit="1" customWidth="1"/>
    <col min="2303" max="2303" width="11.5" style="76" bestFit="1" customWidth="1"/>
    <col min="2304" max="2304" width="12.33203125" style="76" bestFit="1" customWidth="1"/>
    <col min="2305" max="2305" width="10.5" style="76" bestFit="1" customWidth="1"/>
    <col min="2306" max="2307" width="8.83203125" style="76"/>
    <col min="2308" max="2308" width="15.83203125" style="76" customWidth="1"/>
    <col min="2309" max="2556" width="8.83203125" style="76"/>
    <col min="2557" max="2557" width="32.1640625" style="76" bestFit="1" customWidth="1"/>
    <col min="2558" max="2558" width="21.5" style="76" bestFit="1" customWidth="1"/>
    <col min="2559" max="2559" width="11.5" style="76" bestFit="1" customWidth="1"/>
    <col min="2560" max="2560" width="12.33203125" style="76" bestFit="1" customWidth="1"/>
    <col min="2561" max="2561" width="10.5" style="76" bestFit="1" customWidth="1"/>
    <col min="2562" max="2563" width="8.83203125" style="76"/>
    <col min="2564" max="2564" width="15.83203125" style="76" customWidth="1"/>
    <col min="2565" max="2812" width="8.83203125" style="76"/>
    <col min="2813" max="2813" width="32.1640625" style="76" bestFit="1" customWidth="1"/>
    <col min="2814" max="2814" width="21.5" style="76" bestFit="1" customWidth="1"/>
    <col min="2815" max="2815" width="11.5" style="76" bestFit="1" customWidth="1"/>
    <col min="2816" max="2816" width="12.33203125" style="76" bestFit="1" customWidth="1"/>
    <col min="2817" max="2817" width="10.5" style="76" bestFit="1" customWidth="1"/>
    <col min="2818" max="2819" width="8.83203125" style="76"/>
    <col min="2820" max="2820" width="15.83203125" style="76" customWidth="1"/>
    <col min="2821" max="3068" width="8.83203125" style="76"/>
    <col min="3069" max="3069" width="32.1640625" style="76" bestFit="1" customWidth="1"/>
    <col min="3070" max="3070" width="21.5" style="76" bestFit="1" customWidth="1"/>
    <col min="3071" max="3071" width="11.5" style="76" bestFit="1" customWidth="1"/>
    <col min="3072" max="3072" width="12.33203125" style="76" bestFit="1" customWidth="1"/>
    <col min="3073" max="3073" width="10.5" style="76" bestFit="1" customWidth="1"/>
    <col min="3074" max="3075" width="8.83203125" style="76"/>
    <col min="3076" max="3076" width="15.83203125" style="76" customWidth="1"/>
    <col min="3077" max="3324" width="8.83203125" style="76"/>
    <col min="3325" max="3325" width="32.1640625" style="76" bestFit="1" customWidth="1"/>
    <col min="3326" max="3326" width="21.5" style="76" bestFit="1" customWidth="1"/>
    <col min="3327" max="3327" width="11.5" style="76" bestFit="1" customWidth="1"/>
    <col min="3328" max="3328" width="12.33203125" style="76" bestFit="1" customWidth="1"/>
    <col min="3329" max="3329" width="10.5" style="76" bestFit="1" customWidth="1"/>
    <col min="3330" max="3331" width="8.83203125" style="76"/>
    <col min="3332" max="3332" width="15.83203125" style="76" customWidth="1"/>
    <col min="3333" max="3580" width="8.83203125" style="76"/>
    <col min="3581" max="3581" width="32.1640625" style="76" bestFit="1" customWidth="1"/>
    <col min="3582" max="3582" width="21.5" style="76" bestFit="1" customWidth="1"/>
    <col min="3583" max="3583" width="11.5" style="76" bestFit="1" customWidth="1"/>
    <col min="3584" max="3584" width="12.33203125" style="76" bestFit="1" customWidth="1"/>
    <col min="3585" max="3585" width="10.5" style="76" bestFit="1" customWidth="1"/>
    <col min="3586" max="3587" width="8.83203125" style="76"/>
    <col min="3588" max="3588" width="15.83203125" style="76" customWidth="1"/>
    <col min="3589" max="3836" width="8.83203125" style="76"/>
    <col min="3837" max="3837" width="32.1640625" style="76" bestFit="1" customWidth="1"/>
    <col min="3838" max="3838" width="21.5" style="76" bestFit="1" customWidth="1"/>
    <col min="3839" max="3839" width="11.5" style="76" bestFit="1" customWidth="1"/>
    <col min="3840" max="3840" width="12.33203125" style="76" bestFit="1" customWidth="1"/>
    <col min="3841" max="3841" width="10.5" style="76" bestFit="1" customWidth="1"/>
    <col min="3842" max="3843" width="8.83203125" style="76"/>
    <col min="3844" max="3844" width="15.83203125" style="76" customWidth="1"/>
    <col min="3845" max="4092" width="8.83203125" style="76"/>
    <col min="4093" max="4093" width="32.1640625" style="76" bestFit="1" customWidth="1"/>
    <col min="4094" max="4094" width="21.5" style="76" bestFit="1" customWidth="1"/>
    <col min="4095" max="4095" width="11.5" style="76" bestFit="1" customWidth="1"/>
    <col min="4096" max="4096" width="12.33203125" style="76" bestFit="1" customWidth="1"/>
    <col min="4097" max="4097" width="10.5" style="76" bestFit="1" customWidth="1"/>
    <col min="4098" max="4099" width="8.83203125" style="76"/>
    <col min="4100" max="4100" width="15.83203125" style="76" customWidth="1"/>
    <col min="4101" max="4348" width="8.83203125" style="76"/>
    <col min="4349" max="4349" width="32.1640625" style="76" bestFit="1" customWidth="1"/>
    <col min="4350" max="4350" width="21.5" style="76" bestFit="1" customWidth="1"/>
    <col min="4351" max="4351" width="11.5" style="76" bestFit="1" customWidth="1"/>
    <col min="4352" max="4352" width="12.33203125" style="76" bestFit="1" customWidth="1"/>
    <col min="4353" max="4353" width="10.5" style="76" bestFit="1" customWidth="1"/>
    <col min="4354" max="4355" width="8.83203125" style="76"/>
    <col min="4356" max="4356" width="15.83203125" style="76" customWidth="1"/>
    <col min="4357" max="4604" width="8.83203125" style="76"/>
    <col min="4605" max="4605" width="32.1640625" style="76" bestFit="1" customWidth="1"/>
    <col min="4606" max="4606" width="21.5" style="76" bestFit="1" customWidth="1"/>
    <col min="4607" max="4607" width="11.5" style="76" bestFit="1" customWidth="1"/>
    <col min="4608" max="4608" width="12.33203125" style="76" bestFit="1" customWidth="1"/>
    <col min="4609" max="4609" width="10.5" style="76" bestFit="1" customWidth="1"/>
    <col min="4610" max="4611" width="8.83203125" style="76"/>
    <col min="4612" max="4612" width="15.83203125" style="76" customWidth="1"/>
    <col min="4613" max="4860" width="8.83203125" style="76"/>
    <col min="4861" max="4861" width="32.1640625" style="76" bestFit="1" customWidth="1"/>
    <col min="4862" max="4862" width="21.5" style="76" bestFit="1" customWidth="1"/>
    <col min="4863" max="4863" width="11.5" style="76" bestFit="1" customWidth="1"/>
    <col min="4864" max="4864" width="12.33203125" style="76" bestFit="1" customWidth="1"/>
    <col min="4865" max="4865" width="10.5" style="76" bestFit="1" customWidth="1"/>
    <col min="4866" max="4867" width="8.83203125" style="76"/>
    <col min="4868" max="4868" width="15.83203125" style="76" customWidth="1"/>
    <col min="4869" max="5116" width="8.83203125" style="76"/>
    <col min="5117" max="5117" width="32.1640625" style="76" bestFit="1" customWidth="1"/>
    <col min="5118" max="5118" width="21.5" style="76" bestFit="1" customWidth="1"/>
    <col min="5119" max="5119" width="11.5" style="76" bestFit="1" customWidth="1"/>
    <col min="5120" max="5120" width="12.33203125" style="76" bestFit="1" customWidth="1"/>
    <col min="5121" max="5121" width="10.5" style="76" bestFit="1" customWidth="1"/>
    <col min="5122" max="5123" width="8.83203125" style="76"/>
    <col min="5124" max="5124" width="15.83203125" style="76" customWidth="1"/>
    <col min="5125" max="5372" width="8.83203125" style="76"/>
    <col min="5373" max="5373" width="32.1640625" style="76" bestFit="1" customWidth="1"/>
    <col min="5374" max="5374" width="21.5" style="76" bestFit="1" customWidth="1"/>
    <col min="5375" max="5375" width="11.5" style="76" bestFit="1" customWidth="1"/>
    <col min="5376" max="5376" width="12.33203125" style="76" bestFit="1" customWidth="1"/>
    <col min="5377" max="5377" width="10.5" style="76" bestFit="1" customWidth="1"/>
    <col min="5378" max="5379" width="8.83203125" style="76"/>
    <col min="5380" max="5380" width="15.83203125" style="76" customWidth="1"/>
    <col min="5381" max="5628" width="8.83203125" style="76"/>
    <col min="5629" max="5629" width="32.1640625" style="76" bestFit="1" customWidth="1"/>
    <col min="5630" max="5630" width="21.5" style="76" bestFit="1" customWidth="1"/>
    <col min="5631" max="5631" width="11.5" style="76" bestFit="1" customWidth="1"/>
    <col min="5632" max="5632" width="12.33203125" style="76" bestFit="1" customWidth="1"/>
    <col min="5633" max="5633" width="10.5" style="76" bestFit="1" customWidth="1"/>
    <col min="5634" max="5635" width="8.83203125" style="76"/>
    <col min="5636" max="5636" width="15.83203125" style="76" customWidth="1"/>
    <col min="5637" max="5884" width="8.83203125" style="76"/>
    <col min="5885" max="5885" width="32.1640625" style="76" bestFit="1" customWidth="1"/>
    <col min="5886" max="5886" width="21.5" style="76" bestFit="1" customWidth="1"/>
    <col min="5887" max="5887" width="11.5" style="76" bestFit="1" customWidth="1"/>
    <col min="5888" max="5888" width="12.33203125" style="76" bestFit="1" customWidth="1"/>
    <col min="5889" max="5889" width="10.5" style="76" bestFit="1" customWidth="1"/>
    <col min="5890" max="5891" width="8.83203125" style="76"/>
    <col min="5892" max="5892" width="15.83203125" style="76" customWidth="1"/>
    <col min="5893" max="6140" width="8.83203125" style="76"/>
    <col min="6141" max="6141" width="32.1640625" style="76" bestFit="1" customWidth="1"/>
    <col min="6142" max="6142" width="21.5" style="76" bestFit="1" customWidth="1"/>
    <col min="6143" max="6143" width="11.5" style="76" bestFit="1" customWidth="1"/>
    <col min="6144" max="6144" width="12.33203125" style="76" bestFit="1" customWidth="1"/>
    <col min="6145" max="6145" width="10.5" style="76" bestFit="1" customWidth="1"/>
    <col min="6146" max="6147" width="8.83203125" style="76"/>
    <col min="6148" max="6148" width="15.83203125" style="76" customWidth="1"/>
    <col min="6149" max="6396" width="8.83203125" style="76"/>
    <col min="6397" max="6397" width="32.1640625" style="76" bestFit="1" customWidth="1"/>
    <col min="6398" max="6398" width="21.5" style="76" bestFit="1" customWidth="1"/>
    <col min="6399" max="6399" width="11.5" style="76" bestFit="1" customWidth="1"/>
    <col min="6400" max="6400" width="12.33203125" style="76" bestFit="1" customWidth="1"/>
    <col min="6401" max="6401" width="10.5" style="76" bestFit="1" customWidth="1"/>
    <col min="6402" max="6403" width="8.83203125" style="76"/>
    <col min="6404" max="6404" width="15.83203125" style="76" customWidth="1"/>
    <col min="6405" max="6652" width="8.83203125" style="76"/>
    <col min="6653" max="6653" width="32.1640625" style="76" bestFit="1" customWidth="1"/>
    <col min="6654" max="6654" width="21.5" style="76" bestFit="1" customWidth="1"/>
    <col min="6655" max="6655" width="11.5" style="76" bestFit="1" customWidth="1"/>
    <col min="6656" max="6656" width="12.33203125" style="76" bestFit="1" customWidth="1"/>
    <col min="6657" max="6657" width="10.5" style="76" bestFit="1" customWidth="1"/>
    <col min="6658" max="6659" width="8.83203125" style="76"/>
    <col min="6660" max="6660" width="15.83203125" style="76" customWidth="1"/>
    <col min="6661" max="6908" width="8.83203125" style="76"/>
    <col min="6909" max="6909" width="32.1640625" style="76" bestFit="1" customWidth="1"/>
    <col min="6910" max="6910" width="21.5" style="76" bestFit="1" customWidth="1"/>
    <col min="6911" max="6911" width="11.5" style="76" bestFit="1" customWidth="1"/>
    <col min="6912" max="6912" width="12.33203125" style="76" bestFit="1" customWidth="1"/>
    <col min="6913" max="6913" width="10.5" style="76" bestFit="1" customWidth="1"/>
    <col min="6914" max="6915" width="8.83203125" style="76"/>
    <col min="6916" max="6916" width="15.83203125" style="76" customWidth="1"/>
    <col min="6917" max="7164" width="8.83203125" style="76"/>
    <col min="7165" max="7165" width="32.1640625" style="76" bestFit="1" customWidth="1"/>
    <col min="7166" max="7166" width="21.5" style="76" bestFit="1" customWidth="1"/>
    <col min="7167" max="7167" width="11.5" style="76" bestFit="1" customWidth="1"/>
    <col min="7168" max="7168" width="12.33203125" style="76" bestFit="1" customWidth="1"/>
    <col min="7169" max="7169" width="10.5" style="76" bestFit="1" customWidth="1"/>
    <col min="7170" max="7171" width="8.83203125" style="76"/>
    <col min="7172" max="7172" width="15.83203125" style="76" customWidth="1"/>
    <col min="7173" max="7420" width="8.83203125" style="76"/>
    <col min="7421" max="7421" width="32.1640625" style="76" bestFit="1" customWidth="1"/>
    <col min="7422" max="7422" width="21.5" style="76" bestFit="1" customWidth="1"/>
    <col min="7423" max="7423" width="11.5" style="76" bestFit="1" customWidth="1"/>
    <col min="7424" max="7424" width="12.33203125" style="76" bestFit="1" customWidth="1"/>
    <col min="7425" max="7425" width="10.5" style="76" bestFit="1" customWidth="1"/>
    <col min="7426" max="7427" width="8.83203125" style="76"/>
    <col min="7428" max="7428" width="15.83203125" style="76" customWidth="1"/>
    <col min="7429" max="7676" width="8.83203125" style="76"/>
    <col min="7677" max="7677" width="32.1640625" style="76" bestFit="1" customWidth="1"/>
    <col min="7678" max="7678" width="21.5" style="76" bestFit="1" customWidth="1"/>
    <col min="7679" max="7679" width="11.5" style="76" bestFit="1" customWidth="1"/>
    <col min="7680" max="7680" width="12.33203125" style="76" bestFit="1" customWidth="1"/>
    <col min="7681" max="7681" width="10.5" style="76" bestFit="1" customWidth="1"/>
    <col min="7682" max="7683" width="8.83203125" style="76"/>
    <col min="7684" max="7684" width="15.83203125" style="76" customWidth="1"/>
    <col min="7685" max="7932" width="8.83203125" style="76"/>
    <col min="7933" max="7933" width="32.1640625" style="76" bestFit="1" customWidth="1"/>
    <col min="7934" max="7934" width="21.5" style="76" bestFit="1" customWidth="1"/>
    <col min="7935" max="7935" width="11.5" style="76" bestFit="1" customWidth="1"/>
    <col min="7936" max="7936" width="12.33203125" style="76" bestFit="1" customWidth="1"/>
    <col min="7937" max="7937" width="10.5" style="76" bestFit="1" customWidth="1"/>
    <col min="7938" max="7939" width="8.83203125" style="76"/>
    <col min="7940" max="7940" width="15.83203125" style="76" customWidth="1"/>
    <col min="7941" max="8188" width="8.83203125" style="76"/>
    <col min="8189" max="8189" width="32.1640625" style="76" bestFit="1" customWidth="1"/>
    <col min="8190" max="8190" width="21.5" style="76" bestFit="1" customWidth="1"/>
    <col min="8191" max="8191" width="11.5" style="76" bestFit="1" customWidth="1"/>
    <col min="8192" max="8192" width="12.33203125" style="76" bestFit="1" customWidth="1"/>
    <col min="8193" max="8193" width="10.5" style="76" bestFit="1" customWidth="1"/>
    <col min="8194" max="8195" width="8.83203125" style="76"/>
    <col min="8196" max="8196" width="15.83203125" style="76" customWidth="1"/>
    <col min="8197" max="8444" width="8.83203125" style="76"/>
    <col min="8445" max="8445" width="32.1640625" style="76" bestFit="1" customWidth="1"/>
    <col min="8446" max="8446" width="21.5" style="76" bestFit="1" customWidth="1"/>
    <col min="8447" max="8447" width="11.5" style="76" bestFit="1" customWidth="1"/>
    <col min="8448" max="8448" width="12.33203125" style="76" bestFit="1" customWidth="1"/>
    <col min="8449" max="8449" width="10.5" style="76" bestFit="1" customWidth="1"/>
    <col min="8450" max="8451" width="8.83203125" style="76"/>
    <col min="8452" max="8452" width="15.83203125" style="76" customWidth="1"/>
    <col min="8453" max="8700" width="8.83203125" style="76"/>
    <col min="8701" max="8701" width="32.1640625" style="76" bestFit="1" customWidth="1"/>
    <col min="8702" max="8702" width="21.5" style="76" bestFit="1" customWidth="1"/>
    <col min="8703" max="8703" width="11.5" style="76" bestFit="1" customWidth="1"/>
    <col min="8704" max="8704" width="12.33203125" style="76" bestFit="1" customWidth="1"/>
    <col min="8705" max="8705" width="10.5" style="76" bestFit="1" customWidth="1"/>
    <col min="8706" max="8707" width="8.83203125" style="76"/>
    <col min="8708" max="8708" width="15.83203125" style="76" customWidth="1"/>
    <col min="8709" max="8956" width="8.83203125" style="76"/>
    <col min="8957" max="8957" width="32.1640625" style="76" bestFit="1" customWidth="1"/>
    <col min="8958" max="8958" width="21.5" style="76" bestFit="1" customWidth="1"/>
    <col min="8959" max="8959" width="11.5" style="76" bestFit="1" customWidth="1"/>
    <col min="8960" max="8960" width="12.33203125" style="76" bestFit="1" customWidth="1"/>
    <col min="8961" max="8961" width="10.5" style="76" bestFit="1" customWidth="1"/>
    <col min="8962" max="8963" width="8.83203125" style="76"/>
    <col min="8964" max="8964" width="15.83203125" style="76" customWidth="1"/>
    <col min="8965" max="9212" width="8.83203125" style="76"/>
    <col min="9213" max="9213" width="32.1640625" style="76" bestFit="1" customWidth="1"/>
    <col min="9214" max="9214" width="21.5" style="76" bestFit="1" customWidth="1"/>
    <col min="9215" max="9215" width="11.5" style="76" bestFit="1" customWidth="1"/>
    <col min="9216" max="9216" width="12.33203125" style="76" bestFit="1" customWidth="1"/>
    <col min="9217" max="9217" width="10.5" style="76" bestFit="1" customWidth="1"/>
    <col min="9218" max="9219" width="8.83203125" style="76"/>
    <col min="9220" max="9220" width="15.83203125" style="76" customWidth="1"/>
    <col min="9221" max="9468" width="8.83203125" style="76"/>
    <col min="9469" max="9469" width="32.1640625" style="76" bestFit="1" customWidth="1"/>
    <col min="9470" max="9470" width="21.5" style="76" bestFit="1" customWidth="1"/>
    <col min="9471" max="9471" width="11.5" style="76" bestFit="1" customWidth="1"/>
    <col min="9472" max="9472" width="12.33203125" style="76" bestFit="1" customWidth="1"/>
    <col min="9473" max="9473" width="10.5" style="76" bestFit="1" customWidth="1"/>
    <col min="9474" max="9475" width="8.83203125" style="76"/>
    <col min="9476" max="9476" width="15.83203125" style="76" customWidth="1"/>
    <col min="9477" max="9724" width="8.83203125" style="76"/>
    <col min="9725" max="9725" width="32.1640625" style="76" bestFit="1" customWidth="1"/>
    <col min="9726" max="9726" width="21.5" style="76" bestFit="1" customWidth="1"/>
    <col min="9727" max="9727" width="11.5" style="76" bestFit="1" customWidth="1"/>
    <col min="9728" max="9728" width="12.33203125" style="76" bestFit="1" customWidth="1"/>
    <col min="9729" max="9729" width="10.5" style="76" bestFit="1" customWidth="1"/>
    <col min="9730" max="9731" width="8.83203125" style="76"/>
    <col min="9732" max="9732" width="15.83203125" style="76" customWidth="1"/>
    <col min="9733" max="9980" width="8.83203125" style="76"/>
    <col min="9981" max="9981" width="32.1640625" style="76" bestFit="1" customWidth="1"/>
    <col min="9982" max="9982" width="21.5" style="76" bestFit="1" customWidth="1"/>
    <col min="9983" max="9983" width="11.5" style="76" bestFit="1" customWidth="1"/>
    <col min="9984" max="9984" width="12.33203125" style="76" bestFit="1" customWidth="1"/>
    <col min="9985" max="9985" width="10.5" style="76" bestFit="1" customWidth="1"/>
    <col min="9986" max="9987" width="8.83203125" style="76"/>
    <col min="9988" max="9988" width="15.83203125" style="76" customWidth="1"/>
    <col min="9989" max="10236" width="8.83203125" style="76"/>
    <col min="10237" max="10237" width="32.1640625" style="76" bestFit="1" customWidth="1"/>
    <col min="10238" max="10238" width="21.5" style="76" bestFit="1" customWidth="1"/>
    <col min="10239" max="10239" width="11.5" style="76" bestFit="1" customWidth="1"/>
    <col min="10240" max="10240" width="12.33203125" style="76" bestFit="1" customWidth="1"/>
    <col min="10241" max="10241" width="10.5" style="76" bestFit="1" customWidth="1"/>
    <col min="10242" max="10243" width="8.83203125" style="76"/>
    <col min="10244" max="10244" width="15.83203125" style="76" customWidth="1"/>
    <col min="10245" max="10492" width="8.83203125" style="76"/>
    <col min="10493" max="10493" width="32.1640625" style="76" bestFit="1" customWidth="1"/>
    <col min="10494" max="10494" width="21.5" style="76" bestFit="1" customWidth="1"/>
    <col min="10495" max="10495" width="11.5" style="76" bestFit="1" customWidth="1"/>
    <col min="10496" max="10496" width="12.33203125" style="76" bestFit="1" customWidth="1"/>
    <col min="10497" max="10497" width="10.5" style="76" bestFit="1" customWidth="1"/>
    <col min="10498" max="10499" width="8.83203125" style="76"/>
    <col min="10500" max="10500" width="15.83203125" style="76" customWidth="1"/>
    <col min="10501" max="10748" width="8.83203125" style="76"/>
    <col min="10749" max="10749" width="32.1640625" style="76" bestFit="1" customWidth="1"/>
    <col min="10750" max="10750" width="21.5" style="76" bestFit="1" customWidth="1"/>
    <col min="10751" max="10751" width="11.5" style="76" bestFit="1" customWidth="1"/>
    <col min="10752" max="10752" width="12.33203125" style="76" bestFit="1" customWidth="1"/>
    <col min="10753" max="10753" width="10.5" style="76" bestFit="1" customWidth="1"/>
    <col min="10754" max="10755" width="8.83203125" style="76"/>
    <col min="10756" max="10756" width="15.83203125" style="76" customWidth="1"/>
    <col min="10757" max="11004" width="8.83203125" style="76"/>
    <col min="11005" max="11005" width="32.1640625" style="76" bestFit="1" customWidth="1"/>
    <col min="11006" max="11006" width="21.5" style="76" bestFit="1" customWidth="1"/>
    <col min="11007" max="11007" width="11.5" style="76" bestFit="1" customWidth="1"/>
    <col min="11008" max="11008" width="12.33203125" style="76" bestFit="1" customWidth="1"/>
    <col min="11009" max="11009" width="10.5" style="76" bestFit="1" customWidth="1"/>
    <col min="11010" max="11011" width="8.83203125" style="76"/>
    <col min="11012" max="11012" width="15.83203125" style="76" customWidth="1"/>
    <col min="11013" max="11260" width="8.83203125" style="76"/>
    <col min="11261" max="11261" width="32.1640625" style="76" bestFit="1" customWidth="1"/>
    <col min="11262" max="11262" width="21.5" style="76" bestFit="1" customWidth="1"/>
    <col min="11263" max="11263" width="11.5" style="76" bestFit="1" customWidth="1"/>
    <col min="11264" max="11264" width="12.33203125" style="76" bestFit="1" customWidth="1"/>
    <col min="11265" max="11265" width="10.5" style="76" bestFit="1" customWidth="1"/>
    <col min="11266" max="11267" width="8.83203125" style="76"/>
    <col min="11268" max="11268" width="15.83203125" style="76" customWidth="1"/>
    <col min="11269" max="11516" width="8.83203125" style="76"/>
    <col min="11517" max="11517" width="32.1640625" style="76" bestFit="1" customWidth="1"/>
    <col min="11518" max="11518" width="21.5" style="76" bestFit="1" customWidth="1"/>
    <col min="11519" max="11519" width="11.5" style="76" bestFit="1" customWidth="1"/>
    <col min="11520" max="11520" width="12.33203125" style="76" bestFit="1" customWidth="1"/>
    <col min="11521" max="11521" width="10.5" style="76" bestFit="1" customWidth="1"/>
    <col min="11522" max="11523" width="8.83203125" style="76"/>
    <col min="11524" max="11524" width="15.83203125" style="76" customWidth="1"/>
    <col min="11525" max="11772" width="8.83203125" style="76"/>
    <col min="11773" max="11773" width="32.1640625" style="76" bestFit="1" customWidth="1"/>
    <col min="11774" max="11774" width="21.5" style="76" bestFit="1" customWidth="1"/>
    <col min="11775" max="11775" width="11.5" style="76" bestFit="1" customWidth="1"/>
    <col min="11776" max="11776" width="12.33203125" style="76" bestFit="1" customWidth="1"/>
    <col min="11777" max="11777" width="10.5" style="76" bestFit="1" customWidth="1"/>
    <col min="11778" max="11779" width="8.83203125" style="76"/>
    <col min="11780" max="11780" width="15.83203125" style="76" customWidth="1"/>
    <col min="11781" max="12028" width="8.83203125" style="76"/>
    <col min="12029" max="12029" width="32.1640625" style="76" bestFit="1" customWidth="1"/>
    <col min="12030" max="12030" width="21.5" style="76" bestFit="1" customWidth="1"/>
    <col min="12031" max="12031" width="11.5" style="76" bestFit="1" customWidth="1"/>
    <col min="12032" max="12032" width="12.33203125" style="76" bestFit="1" customWidth="1"/>
    <col min="12033" max="12033" width="10.5" style="76" bestFit="1" customWidth="1"/>
    <col min="12034" max="12035" width="8.83203125" style="76"/>
    <col min="12036" max="12036" width="15.83203125" style="76" customWidth="1"/>
    <col min="12037" max="12284" width="8.83203125" style="76"/>
    <col min="12285" max="12285" width="32.1640625" style="76" bestFit="1" customWidth="1"/>
    <col min="12286" max="12286" width="21.5" style="76" bestFit="1" customWidth="1"/>
    <col min="12287" max="12287" width="11.5" style="76" bestFit="1" customWidth="1"/>
    <col min="12288" max="12288" width="12.33203125" style="76" bestFit="1" customWidth="1"/>
    <col min="12289" max="12289" width="10.5" style="76" bestFit="1" customWidth="1"/>
    <col min="12290" max="12291" width="8.83203125" style="76"/>
    <col min="12292" max="12292" width="15.83203125" style="76" customWidth="1"/>
    <col min="12293" max="12540" width="8.83203125" style="76"/>
    <col min="12541" max="12541" width="32.1640625" style="76" bestFit="1" customWidth="1"/>
    <col min="12542" max="12542" width="21.5" style="76" bestFit="1" customWidth="1"/>
    <col min="12543" max="12543" width="11.5" style="76" bestFit="1" customWidth="1"/>
    <col min="12544" max="12544" width="12.33203125" style="76" bestFit="1" customWidth="1"/>
    <col min="12545" max="12545" width="10.5" style="76" bestFit="1" customWidth="1"/>
    <col min="12546" max="12547" width="8.83203125" style="76"/>
    <col min="12548" max="12548" width="15.83203125" style="76" customWidth="1"/>
    <col min="12549" max="12796" width="8.83203125" style="76"/>
    <col min="12797" max="12797" width="32.1640625" style="76" bestFit="1" customWidth="1"/>
    <col min="12798" max="12798" width="21.5" style="76" bestFit="1" customWidth="1"/>
    <col min="12799" max="12799" width="11.5" style="76" bestFit="1" customWidth="1"/>
    <col min="12800" max="12800" width="12.33203125" style="76" bestFit="1" customWidth="1"/>
    <col min="12801" max="12801" width="10.5" style="76" bestFit="1" customWidth="1"/>
    <col min="12802" max="12803" width="8.83203125" style="76"/>
    <col min="12804" max="12804" width="15.83203125" style="76" customWidth="1"/>
    <col min="12805" max="13052" width="8.83203125" style="76"/>
    <col min="13053" max="13053" width="32.1640625" style="76" bestFit="1" customWidth="1"/>
    <col min="13054" max="13054" width="21.5" style="76" bestFit="1" customWidth="1"/>
    <col min="13055" max="13055" width="11.5" style="76" bestFit="1" customWidth="1"/>
    <col min="13056" max="13056" width="12.33203125" style="76" bestFit="1" customWidth="1"/>
    <col min="13057" max="13057" width="10.5" style="76" bestFit="1" customWidth="1"/>
    <col min="13058" max="13059" width="8.83203125" style="76"/>
    <col min="13060" max="13060" width="15.83203125" style="76" customWidth="1"/>
    <col min="13061" max="13308" width="8.83203125" style="76"/>
    <col min="13309" max="13309" width="32.1640625" style="76" bestFit="1" customWidth="1"/>
    <col min="13310" max="13310" width="21.5" style="76" bestFit="1" customWidth="1"/>
    <col min="13311" max="13311" width="11.5" style="76" bestFit="1" customWidth="1"/>
    <col min="13312" max="13312" width="12.33203125" style="76" bestFit="1" customWidth="1"/>
    <col min="13313" max="13313" width="10.5" style="76" bestFit="1" customWidth="1"/>
    <col min="13314" max="13315" width="8.83203125" style="76"/>
    <col min="13316" max="13316" width="15.83203125" style="76" customWidth="1"/>
    <col min="13317" max="13564" width="8.83203125" style="76"/>
    <col min="13565" max="13565" width="32.1640625" style="76" bestFit="1" customWidth="1"/>
    <col min="13566" max="13566" width="21.5" style="76" bestFit="1" customWidth="1"/>
    <col min="13567" max="13567" width="11.5" style="76" bestFit="1" customWidth="1"/>
    <col min="13568" max="13568" width="12.33203125" style="76" bestFit="1" customWidth="1"/>
    <col min="13569" max="13569" width="10.5" style="76" bestFit="1" customWidth="1"/>
    <col min="13570" max="13571" width="8.83203125" style="76"/>
    <col min="13572" max="13572" width="15.83203125" style="76" customWidth="1"/>
    <col min="13573" max="13820" width="8.83203125" style="76"/>
    <col min="13821" max="13821" width="32.1640625" style="76" bestFit="1" customWidth="1"/>
    <col min="13822" max="13822" width="21.5" style="76" bestFit="1" customWidth="1"/>
    <col min="13823" max="13823" width="11.5" style="76" bestFit="1" customWidth="1"/>
    <col min="13824" max="13824" width="12.33203125" style="76" bestFit="1" customWidth="1"/>
    <col min="13825" max="13825" width="10.5" style="76" bestFit="1" customWidth="1"/>
    <col min="13826" max="13827" width="8.83203125" style="76"/>
    <col min="13828" max="13828" width="15.83203125" style="76" customWidth="1"/>
    <col min="13829" max="14076" width="8.83203125" style="76"/>
    <col min="14077" max="14077" width="32.1640625" style="76" bestFit="1" customWidth="1"/>
    <col min="14078" max="14078" width="21.5" style="76" bestFit="1" customWidth="1"/>
    <col min="14079" max="14079" width="11.5" style="76" bestFit="1" customWidth="1"/>
    <col min="14080" max="14080" width="12.33203125" style="76" bestFit="1" customWidth="1"/>
    <col min="14081" max="14081" width="10.5" style="76" bestFit="1" customWidth="1"/>
    <col min="14082" max="14083" width="8.83203125" style="76"/>
    <col min="14084" max="14084" width="15.83203125" style="76" customWidth="1"/>
    <col min="14085" max="14332" width="8.83203125" style="76"/>
    <col min="14333" max="14333" width="32.1640625" style="76" bestFit="1" customWidth="1"/>
    <col min="14334" max="14334" width="21.5" style="76" bestFit="1" customWidth="1"/>
    <col min="14335" max="14335" width="11.5" style="76" bestFit="1" customWidth="1"/>
    <col min="14336" max="14336" width="12.33203125" style="76" bestFit="1" customWidth="1"/>
    <col min="14337" max="14337" width="10.5" style="76" bestFit="1" customWidth="1"/>
    <col min="14338" max="14339" width="8.83203125" style="76"/>
    <col min="14340" max="14340" width="15.83203125" style="76" customWidth="1"/>
    <col min="14341" max="14588" width="8.83203125" style="76"/>
    <col min="14589" max="14589" width="32.1640625" style="76" bestFit="1" customWidth="1"/>
    <col min="14590" max="14590" width="21.5" style="76" bestFit="1" customWidth="1"/>
    <col min="14591" max="14591" width="11.5" style="76" bestFit="1" customWidth="1"/>
    <col min="14592" max="14592" width="12.33203125" style="76" bestFit="1" customWidth="1"/>
    <col min="14593" max="14593" width="10.5" style="76" bestFit="1" customWidth="1"/>
    <col min="14594" max="14595" width="8.83203125" style="76"/>
    <col min="14596" max="14596" width="15.83203125" style="76" customWidth="1"/>
    <col min="14597" max="14844" width="8.83203125" style="76"/>
    <col min="14845" max="14845" width="32.1640625" style="76" bestFit="1" customWidth="1"/>
    <col min="14846" max="14846" width="21.5" style="76" bestFit="1" customWidth="1"/>
    <col min="14847" max="14847" width="11.5" style="76" bestFit="1" customWidth="1"/>
    <col min="14848" max="14848" width="12.33203125" style="76" bestFit="1" customWidth="1"/>
    <col min="14849" max="14849" width="10.5" style="76" bestFit="1" customWidth="1"/>
    <col min="14850" max="14851" width="8.83203125" style="76"/>
    <col min="14852" max="14852" width="15.83203125" style="76" customWidth="1"/>
    <col min="14853" max="15100" width="8.83203125" style="76"/>
    <col min="15101" max="15101" width="32.1640625" style="76" bestFit="1" customWidth="1"/>
    <col min="15102" max="15102" width="21.5" style="76" bestFit="1" customWidth="1"/>
    <col min="15103" max="15103" width="11.5" style="76" bestFit="1" customWidth="1"/>
    <col min="15104" max="15104" width="12.33203125" style="76" bestFit="1" customWidth="1"/>
    <col min="15105" max="15105" width="10.5" style="76" bestFit="1" customWidth="1"/>
    <col min="15106" max="15107" width="8.83203125" style="76"/>
    <col min="15108" max="15108" width="15.83203125" style="76" customWidth="1"/>
    <col min="15109" max="15356" width="8.83203125" style="76"/>
    <col min="15357" max="15357" width="32.1640625" style="76" bestFit="1" customWidth="1"/>
    <col min="15358" max="15358" width="21.5" style="76" bestFit="1" customWidth="1"/>
    <col min="15359" max="15359" width="11.5" style="76" bestFit="1" customWidth="1"/>
    <col min="15360" max="15360" width="12.33203125" style="76" bestFit="1" customWidth="1"/>
    <col min="15361" max="15361" width="10.5" style="76" bestFit="1" customWidth="1"/>
    <col min="15362" max="15363" width="8.83203125" style="76"/>
    <col min="15364" max="15364" width="15.83203125" style="76" customWidth="1"/>
    <col min="15365" max="15612" width="8.83203125" style="76"/>
    <col min="15613" max="15613" width="32.1640625" style="76" bestFit="1" customWidth="1"/>
    <col min="15614" max="15614" width="21.5" style="76" bestFit="1" customWidth="1"/>
    <col min="15615" max="15615" width="11.5" style="76" bestFit="1" customWidth="1"/>
    <col min="15616" max="15616" width="12.33203125" style="76" bestFit="1" customWidth="1"/>
    <col min="15617" max="15617" width="10.5" style="76" bestFit="1" customWidth="1"/>
    <col min="15618" max="15619" width="8.83203125" style="76"/>
    <col min="15620" max="15620" width="15.83203125" style="76" customWidth="1"/>
    <col min="15621" max="15868" width="8.83203125" style="76"/>
    <col min="15869" max="15869" width="32.1640625" style="76" bestFit="1" customWidth="1"/>
    <col min="15870" max="15870" width="21.5" style="76" bestFit="1" customWidth="1"/>
    <col min="15871" max="15871" width="11.5" style="76" bestFit="1" customWidth="1"/>
    <col min="15872" max="15872" width="12.33203125" style="76" bestFit="1" customWidth="1"/>
    <col min="15873" max="15873" width="10.5" style="76" bestFit="1" customWidth="1"/>
    <col min="15874" max="15875" width="8.83203125" style="76"/>
    <col min="15876" max="15876" width="15.83203125" style="76" customWidth="1"/>
    <col min="15877" max="16124" width="8.83203125" style="76"/>
    <col min="16125" max="16125" width="32.1640625" style="76" bestFit="1" customWidth="1"/>
    <col min="16126" max="16126" width="21.5" style="76" bestFit="1" customWidth="1"/>
    <col min="16127" max="16127" width="11.5" style="76" bestFit="1" customWidth="1"/>
    <col min="16128" max="16128" width="12.33203125" style="76" bestFit="1" customWidth="1"/>
    <col min="16129" max="16129" width="10.5" style="76" bestFit="1" customWidth="1"/>
    <col min="16130" max="16131" width="8.83203125" style="76"/>
    <col min="16132" max="16132" width="15.83203125" style="76" customWidth="1"/>
    <col min="16133" max="16384" width="8.83203125" style="76"/>
  </cols>
  <sheetData>
    <row r="3" spans="1:7" s="5" customFormat="1">
      <c r="A3" s="1" t="s">
        <v>0</v>
      </c>
      <c r="B3" s="2"/>
      <c r="C3" s="3"/>
      <c r="D3" s="4"/>
      <c r="E3" s="4"/>
      <c r="F3" s="4"/>
      <c r="G3" s="4"/>
    </row>
    <row r="4" spans="1:7" s="5" customFormat="1">
      <c r="A4" s="6" t="s">
        <v>1</v>
      </c>
      <c r="B4" s="7" t="s">
        <v>2</v>
      </c>
      <c r="C4" s="8"/>
      <c r="D4" s="9"/>
      <c r="E4" s="9"/>
      <c r="F4" s="10"/>
      <c r="G4" s="9"/>
    </row>
    <row r="5" spans="1:7" s="5" customFormat="1">
      <c r="A5" s="6" t="s">
        <v>3</v>
      </c>
      <c r="B5" s="7" t="s">
        <v>4</v>
      </c>
      <c r="C5" s="8"/>
      <c r="D5" s="9"/>
      <c r="E5" s="9"/>
      <c r="F5" s="10"/>
      <c r="G5" s="9"/>
    </row>
    <row r="6" spans="1:7" s="5" customFormat="1" ht="30">
      <c r="A6" s="11" t="s">
        <v>5</v>
      </c>
      <c r="B6" s="12">
        <v>42186</v>
      </c>
      <c r="C6" s="8"/>
      <c r="D6" s="9"/>
      <c r="E6" s="9"/>
      <c r="F6" s="10"/>
      <c r="G6" s="9"/>
    </row>
    <row r="7" spans="1:7" s="5" customFormat="1" ht="30">
      <c r="A7" s="11" t="s">
        <v>6</v>
      </c>
      <c r="B7" s="12">
        <v>43281</v>
      </c>
      <c r="C7" s="8"/>
      <c r="D7" s="9"/>
      <c r="E7" s="9"/>
      <c r="F7" s="9"/>
      <c r="G7" s="9"/>
    </row>
    <row r="8" spans="1:7" s="5" customFormat="1">
      <c r="A8" s="6" t="s">
        <v>7</v>
      </c>
      <c r="B8" s="7" t="s">
        <v>8</v>
      </c>
      <c r="C8" s="13"/>
      <c r="D8" s="10"/>
      <c r="E8" s="10"/>
      <c r="F8" s="10"/>
      <c r="G8" s="9"/>
    </row>
    <row r="9" spans="1:7" s="5" customFormat="1">
      <c r="A9" s="1"/>
      <c r="B9" s="14"/>
      <c r="C9" s="13"/>
      <c r="D9" s="10"/>
      <c r="E9" s="10"/>
      <c r="F9" s="10"/>
      <c r="G9" s="9"/>
    </row>
    <row r="10" spans="1:7" s="5" customFormat="1">
      <c r="A10" s="118" t="s">
        <v>9</v>
      </c>
      <c r="B10" s="118"/>
      <c r="C10" s="13"/>
      <c r="D10" s="10"/>
      <c r="E10" s="10"/>
      <c r="F10" s="10"/>
      <c r="G10" s="10"/>
    </row>
    <row r="11" spans="1:7" s="5" customFormat="1">
      <c r="A11" s="15"/>
      <c r="B11" s="16" t="s">
        <v>10</v>
      </c>
      <c r="C11" s="17" t="s">
        <v>11</v>
      </c>
      <c r="D11" s="18" t="s">
        <v>12</v>
      </c>
      <c r="E11" s="10"/>
      <c r="F11" s="10"/>
      <c r="G11" s="9"/>
    </row>
    <row r="12" spans="1:7" s="5" customFormat="1">
      <c r="A12" s="19">
        <v>1</v>
      </c>
      <c r="B12" s="20" t="s">
        <v>13</v>
      </c>
      <c r="C12" s="21">
        <f>IF(D12=75,ROUNDDOWN($C$28*D12/100,2),ROUND($C$28*D12/100,2))</f>
        <v>298008</v>
      </c>
      <c r="D12" s="22">
        <v>75</v>
      </c>
      <c r="E12" s="10"/>
      <c r="F12" s="10"/>
      <c r="G12" s="9"/>
    </row>
    <row r="13" spans="1:7" s="5" customFormat="1">
      <c r="A13" s="19">
        <v>2</v>
      </c>
      <c r="B13" s="20" t="s">
        <v>14</v>
      </c>
      <c r="C13" s="21">
        <f>ROUND($C$28*D13/100,2)</f>
        <v>99336</v>
      </c>
      <c r="D13" s="22">
        <v>25</v>
      </c>
      <c r="E13" s="10"/>
      <c r="F13" s="10"/>
      <c r="G13" s="9"/>
    </row>
    <row r="14" spans="1:7" s="5" customFormat="1">
      <c r="A14" s="19">
        <v>3</v>
      </c>
      <c r="B14" s="20" t="s">
        <v>15</v>
      </c>
      <c r="C14" s="21">
        <f>ROUND($C$28*D14/100,2)</f>
        <v>0</v>
      </c>
      <c r="D14" s="22">
        <v>0</v>
      </c>
      <c r="E14" s="10"/>
      <c r="F14" s="10"/>
      <c r="G14" s="9"/>
    </row>
    <row r="15" spans="1:7" s="5" customFormat="1">
      <c r="A15" s="19">
        <v>4</v>
      </c>
      <c r="B15" s="20" t="s">
        <v>16</v>
      </c>
      <c r="C15" s="21">
        <f>ROUND($C$28*D15/100,2)</f>
        <v>0</v>
      </c>
      <c r="D15" s="22">
        <v>0</v>
      </c>
      <c r="E15" s="10"/>
      <c r="F15" s="10"/>
      <c r="G15" s="9"/>
    </row>
    <row r="16" spans="1:7" s="5" customFormat="1">
      <c r="A16" s="19">
        <v>5</v>
      </c>
      <c r="B16" s="23" t="s">
        <v>17</v>
      </c>
      <c r="C16" s="21">
        <f>ROUND($C$28*D16/100,2)</f>
        <v>0</v>
      </c>
      <c r="D16" s="22">
        <v>0</v>
      </c>
      <c r="E16" s="10"/>
      <c r="F16" s="10"/>
      <c r="G16" s="9"/>
    </row>
    <row r="17" spans="1:7" s="5" customFormat="1">
      <c r="A17" s="119" t="s">
        <v>18</v>
      </c>
      <c r="B17" s="120"/>
      <c r="C17" s="24">
        <f>SUM(C12:C16)</f>
        <v>397344</v>
      </c>
      <c r="D17" s="25">
        <f>SUM(D12:D16)</f>
        <v>100</v>
      </c>
      <c r="E17" s="9"/>
      <c r="F17" s="9"/>
      <c r="G17" s="9"/>
    </row>
    <row r="18" spans="1:7" s="5" customFormat="1">
      <c r="A18" s="1"/>
      <c r="B18" s="14"/>
      <c r="C18" s="13"/>
      <c r="D18" s="10"/>
      <c r="E18" s="10"/>
      <c r="F18" s="10"/>
      <c r="G18" s="9"/>
    </row>
    <row r="19" spans="1:7" s="5" customFormat="1">
      <c r="A19" s="121" t="s">
        <v>19</v>
      </c>
      <c r="B19" s="121"/>
      <c r="C19" s="8"/>
      <c r="D19" s="9"/>
      <c r="E19" s="9"/>
      <c r="F19" s="9"/>
      <c r="G19" s="9"/>
    </row>
    <row r="20" spans="1:7" s="5" customFormat="1" ht="30">
      <c r="A20" s="122" t="s">
        <v>20</v>
      </c>
      <c r="B20" s="123"/>
      <c r="C20" s="17" t="s">
        <v>21</v>
      </c>
      <c r="D20" s="26" t="s">
        <v>22</v>
      </c>
      <c r="E20" s="27"/>
      <c r="F20" s="9"/>
      <c r="G20" s="9"/>
    </row>
    <row r="21" spans="1:7" s="5" customFormat="1">
      <c r="A21" s="28" t="s">
        <v>23</v>
      </c>
      <c r="B21" s="20"/>
      <c r="C21" s="21">
        <f>G46</f>
        <v>114696</v>
      </c>
      <c r="D21" s="29">
        <f t="shared" ref="D21:D28" si="0">IFERROR((ROUND(C21/$C$28*100,2)),0)</f>
        <v>28.87</v>
      </c>
      <c r="E21" s="30"/>
      <c r="F21" s="9"/>
      <c r="G21" s="9"/>
    </row>
    <row r="22" spans="1:7" s="5" customFormat="1">
      <c r="A22" s="28" t="s">
        <v>24</v>
      </c>
      <c r="B22" s="20"/>
      <c r="C22" s="21">
        <f>G50</f>
        <v>10070</v>
      </c>
      <c r="D22" s="29">
        <f t="shared" si="0"/>
        <v>2.5299999999999998</v>
      </c>
      <c r="E22" s="30"/>
      <c r="F22" s="9"/>
      <c r="G22" s="9"/>
    </row>
    <row r="23" spans="1:7" s="5" customFormat="1">
      <c r="A23" s="28" t="s">
        <v>25</v>
      </c>
      <c r="B23" s="20"/>
      <c r="C23" s="21">
        <f>G55</f>
        <v>207730</v>
      </c>
      <c r="D23" s="29">
        <f t="shared" si="0"/>
        <v>52.28</v>
      </c>
      <c r="E23" s="30"/>
      <c r="F23" s="9"/>
      <c r="G23" s="9"/>
    </row>
    <row r="24" spans="1:7" s="5" customFormat="1">
      <c r="A24" s="28" t="s">
        <v>26</v>
      </c>
      <c r="B24" s="20"/>
      <c r="C24" s="21">
        <f>G61</f>
        <v>47775</v>
      </c>
      <c r="D24" s="29">
        <f t="shared" si="0"/>
        <v>12.02</v>
      </c>
      <c r="E24" s="30"/>
      <c r="F24" s="9"/>
      <c r="G24" s="9"/>
    </row>
    <row r="25" spans="1:7" s="5" customFormat="1">
      <c r="A25" s="28" t="s">
        <v>27</v>
      </c>
      <c r="B25" s="20"/>
      <c r="C25" s="21">
        <f>G65</f>
        <v>7150</v>
      </c>
      <c r="D25" s="29">
        <f t="shared" si="0"/>
        <v>1.8</v>
      </c>
      <c r="E25" s="30"/>
      <c r="F25" s="9"/>
      <c r="G25" s="9"/>
    </row>
    <row r="26" spans="1:7" s="5" customFormat="1">
      <c r="A26" s="116" t="s">
        <v>28</v>
      </c>
      <c r="B26" s="117"/>
      <c r="C26" s="31">
        <f>SUM(C21:C25)</f>
        <v>387421</v>
      </c>
      <c r="D26" s="32">
        <f t="shared" si="0"/>
        <v>97.5</v>
      </c>
      <c r="E26" s="30"/>
      <c r="F26" s="9"/>
      <c r="G26" s="9"/>
    </row>
    <row r="27" spans="1:7" s="5" customFormat="1">
      <c r="A27" s="116" t="s">
        <v>29</v>
      </c>
      <c r="B27" s="117"/>
      <c r="C27" s="31">
        <f>G69</f>
        <v>9923</v>
      </c>
      <c r="D27" s="32">
        <f t="shared" si="0"/>
        <v>2.5</v>
      </c>
      <c r="E27" s="30"/>
      <c r="F27" s="9"/>
      <c r="G27" s="9"/>
    </row>
    <row r="28" spans="1:7" s="5" customFormat="1">
      <c r="A28" s="122" t="s">
        <v>30</v>
      </c>
      <c r="B28" s="123"/>
      <c r="C28" s="33">
        <f>SUM(C26:C27)</f>
        <v>397344</v>
      </c>
      <c r="D28" s="34">
        <f t="shared" si="0"/>
        <v>100</v>
      </c>
      <c r="E28" s="27"/>
      <c r="F28" s="9"/>
      <c r="G28" s="9"/>
    </row>
    <row r="29" spans="1:7" s="5" customFormat="1">
      <c r="B29" s="14"/>
      <c r="C29" s="8"/>
      <c r="D29" s="9"/>
      <c r="E29" s="9"/>
      <c r="F29" s="9"/>
      <c r="G29" s="9"/>
    </row>
    <row r="30" spans="1:7" s="5" customFormat="1">
      <c r="A30" s="121" t="s">
        <v>31</v>
      </c>
      <c r="B30" s="121"/>
      <c r="C30" s="8"/>
      <c r="D30" s="9"/>
      <c r="E30" s="9"/>
      <c r="F30" s="9"/>
      <c r="G30" s="9"/>
    </row>
    <row r="31" spans="1:7" s="5" customFormat="1">
      <c r="A31" s="35"/>
      <c r="B31" s="16" t="s">
        <v>21</v>
      </c>
      <c r="C31" s="36"/>
      <c r="D31" s="9"/>
      <c r="E31" s="9"/>
      <c r="F31" s="9"/>
      <c r="G31" s="9"/>
    </row>
    <row r="32" spans="1:7" s="5" customFormat="1">
      <c r="A32" s="28" t="s">
        <v>8</v>
      </c>
      <c r="B32" s="37">
        <v>397344</v>
      </c>
      <c r="C32" s="8"/>
      <c r="D32" s="9"/>
      <c r="E32" s="9"/>
      <c r="F32" s="9"/>
      <c r="G32" s="9"/>
    </row>
    <row r="33" spans="1:7" s="5" customFormat="1">
      <c r="A33" s="28" t="s">
        <v>32</v>
      </c>
      <c r="B33" s="37"/>
      <c r="C33" s="8"/>
      <c r="D33" s="9"/>
      <c r="E33" s="9"/>
      <c r="F33" s="9"/>
      <c r="G33" s="9"/>
    </row>
    <row r="34" spans="1:7" s="5" customFormat="1">
      <c r="A34" s="28" t="s">
        <v>33</v>
      </c>
      <c r="B34" s="37"/>
      <c r="C34" s="8"/>
      <c r="D34" s="9"/>
      <c r="E34" s="9"/>
      <c r="F34" s="9"/>
      <c r="G34" s="9"/>
    </row>
    <row r="35" spans="1:7" s="5" customFormat="1">
      <c r="A35" s="38" t="s">
        <v>21</v>
      </c>
      <c r="B35" s="25">
        <f>SUM(B32:B34)</f>
        <v>397344</v>
      </c>
      <c r="C35" s="8"/>
      <c r="D35" s="9"/>
      <c r="E35" s="9"/>
      <c r="F35" s="9"/>
      <c r="G35" s="9"/>
    </row>
    <row r="36" spans="1:7" s="5" customFormat="1">
      <c r="B36" s="14"/>
      <c r="C36" s="8"/>
      <c r="D36" s="9"/>
      <c r="E36" s="9"/>
      <c r="F36" s="9"/>
      <c r="G36" s="9"/>
    </row>
    <row r="37" spans="1:7" s="5" customFormat="1">
      <c r="A37" s="121" t="s">
        <v>34</v>
      </c>
      <c r="B37" s="121"/>
      <c r="C37" s="8"/>
      <c r="D37" s="9"/>
      <c r="E37" s="9"/>
      <c r="F37" s="9"/>
      <c r="G37" s="9"/>
    </row>
    <row r="38" spans="1:7" s="5" customFormat="1">
      <c r="A38" s="35"/>
      <c r="B38" s="16" t="s">
        <v>21</v>
      </c>
      <c r="C38" s="8"/>
      <c r="D38" s="9"/>
      <c r="E38" s="9"/>
      <c r="F38" s="9"/>
      <c r="G38" s="9"/>
    </row>
    <row r="39" spans="1:7" s="5" customFormat="1">
      <c r="A39" s="28" t="s">
        <v>35</v>
      </c>
      <c r="B39" s="39">
        <v>0</v>
      </c>
      <c r="C39" s="8"/>
      <c r="D39" s="9"/>
      <c r="E39" s="9"/>
      <c r="F39" s="9"/>
      <c r="G39" s="9"/>
    </row>
    <row r="40" spans="1:7" s="5" customFormat="1">
      <c r="A40" s="28" t="s">
        <v>36</v>
      </c>
      <c r="B40" s="40">
        <v>397344</v>
      </c>
      <c r="C40" s="8"/>
      <c r="D40" s="9"/>
      <c r="E40" s="9"/>
      <c r="F40" s="9"/>
      <c r="G40" s="9"/>
    </row>
    <row r="41" spans="1:7" s="5" customFormat="1">
      <c r="A41" s="38" t="s">
        <v>21</v>
      </c>
      <c r="B41" s="41">
        <f>SUM(B39:B40)</f>
        <v>397344</v>
      </c>
      <c r="C41" s="8"/>
      <c r="D41" s="9"/>
      <c r="E41" s="9"/>
      <c r="F41" s="9"/>
      <c r="G41" s="9"/>
    </row>
    <row r="42" spans="1:7" s="5" customFormat="1">
      <c r="A42" s="42"/>
      <c r="B42" s="43"/>
      <c r="C42" s="8"/>
      <c r="D42" s="9"/>
      <c r="E42" s="9"/>
      <c r="F42" s="9"/>
      <c r="G42" s="9"/>
    </row>
    <row r="43" spans="1:7" s="5" customFormat="1">
      <c r="A43" s="44" t="s">
        <v>37</v>
      </c>
      <c r="B43" s="45"/>
      <c r="C43" s="8"/>
      <c r="D43" s="9"/>
      <c r="E43" s="9"/>
      <c r="F43" s="9"/>
      <c r="G43" s="9"/>
    </row>
    <row r="44" spans="1:7" s="5" customFormat="1" ht="45">
      <c r="A44" s="35" t="s">
        <v>38</v>
      </c>
      <c r="B44" s="16" t="s">
        <v>39</v>
      </c>
      <c r="C44" s="17" t="s">
        <v>40</v>
      </c>
      <c r="D44" s="18" t="s">
        <v>41</v>
      </c>
      <c r="E44" s="18" t="s">
        <v>42</v>
      </c>
      <c r="F44" s="26" t="s">
        <v>43</v>
      </c>
      <c r="G44" s="18" t="s">
        <v>21</v>
      </c>
    </row>
    <row r="45" spans="1:7" s="5" customFormat="1">
      <c r="A45" s="46" t="s">
        <v>44</v>
      </c>
      <c r="B45" s="47"/>
      <c r="C45" s="48"/>
      <c r="D45" s="49"/>
      <c r="E45" s="49"/>
      <c r="F45" s="49"/>
      <c r="G45" s="49"/>
    </row>
    <row r="46" spans="1:7" s="5" customFormat="1">
      <c r="A46" s="35" t="s">
        <v>45</v>
      </c>
      <c r="B46" s="122" t="s">
        <v>23</v>
      </c>
      <c r="C46" s="130"/>
      <c r="D46" s="130"/>
      <c r="E46" s="130"/>
      <c r="F46" s="131"/>
      <c r="G46" s="34">
        <f>SUM(G47:G49)</f>
        <v>114696</v>
      </c>
    </row>
    <row r="47" spans="1:7" s="54" customFormat="1" ht="150">
      <c r="A47" s="50" t="s">
        <v>46</v>
      </c>
      <c r="B47" s="51" t="s">
        <v>47</v>
      </c>
      <c r="C47" s="52" t="s">
        <v>48</v>
      </c>
      <c r="D47" s="53" t="s">
        <v>49</v>
      </c>
      <c r="E47" s="53">
        <v>36</v>
      </c>
      <c r="F47" s="53">
        <v>1706</v>
      </c>
      <c r="G47" s="37">
        <f>ROUND(E47*F47,2)</f>
        <v>61416</v>
      </c>
    </row>
    <row r="48" spans="1:7" s="54" customFormat="1" ht="135">
      <c r="A48" s="55" t="s">
        <v>50</v>
      </c>
      <c r="B48" s="56" t="s">
        <v>51</v>
      </c>
      <c r="C48" s="52" t="s">
        <v>52</v>
      </c>
      <c r="D48" s="53" t="s">
        <v>49</v>
      </c>
      <c r="E48" s="53">
        <v>36</v>
      </c>
      <c r="F48" s="53">
        <v>810</v>
      </c>
      <c r="G48" s="37">
        <f>ROUND(E48*F48,2)</f>
        <v>29160</v>
      </c>
    </row>
    <row r="49" spans="1:9" s="54" customFormat="1" ht="105">
      <c r="A49" s="55" t="s">
        <v>53</v>
      </c>
      <c r="B49" s="56" t="s">
        <v>54</v>
      </c>
      <c r="C49" s="52" t="s">
        <v>55</v>
      </c>
      <c r="D49" s="53" t="s">
        <v>49</v>
      </c>
      <c r="E49" s="53">
        <v>36</v>
      </c>
      <c r="F49" s="53">
        <v>670</v>
      </c>
      <c r="G49" s="37">
        <f>ROUND(E49*F49,2)</f>
        <v>24120</v>
      </c>
    </row>
    <row r="50" spans="1:9" s="5" customFormat="1">
      <c r="A50" s="35" t="s">
        <v>56</v>
      </c>
      <c r="B50" s="122" t="s">
        <v>24</v>
      </c>
      <c r="C50" s="132"/>
      <c r="D50" s="130"/>
      <c r="E50" s="130"/>
      <c r="F50" s="131"/>
      <c r="G50" s="34">
        <f>SUM(G51:G54)</f>
        <v>10070</v>
      </c>
    </row>
    <row r="51" spans="1:9" s="54" customFormat="1" ht="120">
      <c r="A51" s="57" t="s">
        <v>57</v>
      </c>
      <c r="B51" s="58" t="s">
        <v>58</v>
      </c>
      <c r="C51" s="52" t="s">
        <v>99</v>
      </c>
      <c r="D51" s="53" t="s">
        <v>49</v>
      </c>
      <c r="E51" s="53">
        <v>36</v>
      </c>
      <c r="F51" s="53">
        <v>80</v>
      </c>
      <c r="G51" s="37">
        <f>ROUND(E51*F51,2)</f>
        <v>2880</v>
      </c>
    </row>
    <row r="52" spans="1:9" s="54" customFormat="1" ht="45">
      <c r="A52" s="59" t="s">
        <v>59</v>
      </c>
      <c r="B52" s="58" t="s">
        <v>60</v>
      </c>
      <c r="C52" s="52" t="s">
        <v>61</v>
      </c>
      <c r="D52" s="53" t="s">
        <v>62</v>
      </c>
      <c r="E52" s="53">
        <v>5</v>
      </c>
      <c r="F52" s="53">
        <v>30</v>
      </c>
      <c r="G52" s="37">
        <f>ROUND(E52*F52,2)</f>
        <v>150</v>
      </c>
    </row>
    <row r="53" spans="1:9" s="54" customFormat="1" ht="90">
      <c r="A53" s="57" t="s">
        <v>63</v>
      </c>
      <c r="B53" s="80" t="s">
        <v>64</v>
      </c>
      <c r="C53" s="60" t="s">
        <v>65</v>
      </c>
      <c r="D53" s="61" t="s">
        <v>49</v>
      </c>
      <c r="E53" s="61">
        <v>36</v>
      </c>
      <c r="F53" s="61">
        <v>140</v>
      </c>
      <c r="G53" s="22">
        <f>ROUND(E53*F53,2)</f>
        <v>5040</v>
      </c>
    </row>
    <row r="54" spans="1:9" s="54" customFormat="1" ht="30">
      <c r="A54" s="57" t="s">
        <v>66</v>
      </c>
      <c r="B54" s="80" t="s">
        <v>67</v>
      </c>
      <c r="C54" s="60" t="s">
        <v>68</v>
      </c>
      <c r="D54" s="61" t="s">
        <v>62</v>
      </c>
      <c r="E54" s="61">
        <v>50</v>
      </c>
      <c r="F54" s="61">
        <v>40</v>
      </c>
      <c r="G54" s="22">
        <f>ROUND(E54*F54,2)</f>
        <v>2000</v>
      </c>
    </row>
    <row r="55" spans="1:9" s="5" customFormat="1">
      <c r="A55" s="35" t="s">
        <v>69</v>
      </c>
      <c r="B55" s="122" t="s">
        <v>70</v>
      </c>
      <c r="C55" s="130"/>
      <c r="D55" s="130"/>
      <c r="E55" s="130"/>
      <c r="F55" s="131"/>
      <c r="G55" s="34">
        <f>SUM(G56:G60)</f>
        <v>207730</v>
      </c>
    </row>
    <row r="56" spans="1:9" s="54" customFormat="1" ht="124.5" customHeight="1">
      <c r="A56" s="57" t="s">
        <v>71</v>
      </c>
      <c r="B56" s="58" t="s">
        <v>72</v>
      </c>
      <c r="C56" s="60" t="s">
        <v>73</v>
      </c>
      <c r="D56" s="53" t="s">
        <v>49</v>
      </c>
      <c r="E56" s="53">
        <v>36</v>
      </c>
      <c r="F56" s="61">
        <v>2625</v>
      </c>
      <c r="G56" s="37">
        <f>ROUND(E56*F56,2)</f>
        <v>94500</v>
      </c>
      <c r="I56" s="62"/>
    </row>
    <row r="57" spans="1:9" s="54" customFormat="1" ht="90">
      <c r="A57" s="57" t="s">
        <v>74</v>
      </c>
      <c r="B57" s="87" t="s">
        <v>75</v>
      </c>
      <c r="C57" s="60" t="s">
        <v>93</v>
      </c>
      <c r="D57" s="61" t="s">
        <v>76</v>
      </c>
      <c r="E57" s="61">
        <v>15</v>
      </c>
      <c r="F57" s="61">
        <v>50</v>
      </c>
      <c r="G57" s="37">
        <f t="shared" ref="G57:G60" si="1">ROUND(E57*F57,2)</f>
        <v>750</v>
      </c>
      <c r="I57" s="63"/>
    </row>
    <row r="58" spans="1:9" s="54" customFormat="1" ht="365.25" customHeight="1">
      <c r="A58" s="64"/>
      <c r="B58" s="65" t="s">
        <v>77</v>
      </c>
      <c r="C58" s="60" t="s">
        <v>98</v>
      </c>
      <c r="D58" s="61" t="s">
        <v>100</v>
      </c>
      <c r="E58" s="61">
        <v>2</v>
      </c>
      <c r="F58" s="61">
        <v>26684.01</v>
      </c>
      <c r="G58" s="37">
        <f t="shared" si="1"/>
        <v>53368.02</v>
      </c>
    </row>
    <row r="59" spans="1:9" s="54" customFormat="1" ht="270">
      <c r="A59" s="64"/>
      <c r="B59" s="65" t="s">
        <v>94</v>
      </c>
      <c r="C59" s="60" t="s">
        <v>96</v>
      </c>
      <c r="D59" s="61" t="s">
        <v>101</v>
      </c>
      <c r="E59" s="61">
        <v>97</v>
      </c>
      <c r="F59" s="61">
        <v>344</v>
      </c>
      <c r="G59" s="37">
        <f t="shared" si="1"/>
        <v>33368</v>
      </c>
    </row>
    <row r="60" spans="1:9" s="54" customFormat="1" ht="300">
      <c r="A60" s="64"/>
      <c r="B60" s="81" t="s">
        <v>95</v>
      </c>
      <c r="C60" s="60" t="s">
        <v>119</v>
      </c>
      <c r="D60" s="61" t="s">
        <v>100</v>
      </c>
      <c r="E60" s="81">
        <v>4</v>
      </c>
      <c r="F60" s="81">
        <v>6435.9949999999999</v>
      </c>
      <c r="G60" s="37">
        <f t="shared" si="1"/>
        <v>25743.98</v>
      </c>
    </row>
    <row r="61" spans="1:9" s="54" customFormat="1">
      <c r="A61" s="66" t="s">
        <v>78</v>
      </c>
      <c r="B61" s="67" t="s">
        <v>26</v>
      </c>
      <c r="C61" s="68"/>
      <c r="D61" s="69"/>
      <c r="E61" s="69"/>
      <c r="F61" s="69"/>
      <c r="G61" s="70">
        <f>SUM(G62:G64)</f>
        <v>47775</v>
      </c>
    </row>
    <row r="62" spans="1:9" s="54" customFormat="1" ht="135">
      <c r="A62" s="64" t="s">
        <v>79</v>
      </c>
      <c r="B62" s="80" t="s">
        <v>80</v>
      </c>
      <c r="C62" s="60" t="s">
        <v>102</v>
      </c>
      <c r="D62" s="61" t="s">
        <v>81</v>
      </c>
      <c r="E62" s="61">
        <v>110</v>
      </c>
      <c r="F62" s="61">
        <v>60</v>
      </c>
      <c r="G62" s="72">
        <f>ROUND(E62*F62,2)</f>
        <v>6600</v>
      </c>
    </row>
    <row r="63" spans="1:9" s="54" customFormat="1" ht="111.75" customHeight="1">
      <c r="A63" s="71" t="s">
        <v>82</v>
      </c>
      <c r="B63" s="65" t="s">
        <v>103</v>
      </c>
      <c r="C63" s="85" t="s">
        <v>92</v>
      </c>
      <c r="D63" s="61" t="s">
        <v>81</v>
      </c>
      <c r="E63" s="61">
        <v>100</v>
      </c>
      <c r="F63" s="61">
        <v>60</v>
      </c>
      <c r="G63" s="72">
        <f t="shared" ref="G63:G64" si="2">ROUND(E63*F63,2)</f>
        <v>6000</v>
      </c>
    </row>
    <row r="64" spans="1:9" s="54" customFormat="1" ht="121.5" customHeight="1">
      <c r="A64" s="64" t="s">
        <v>83</v>
      </c>
      <c r="B64" s="65" t="s">
        <v>84</v>
      </c>
      <c r="C64" s="60" t="s">
        <v>106</v>
      </c>
      <c r="D64" s="61" t="s">
        <v>81</v>
      </c>
      <c r="E64" s="61">
        <v>1005</v>
      </c>
      <c r="F64" s="61">
        <v>35</v>
      </c>
      <c r="G64" s="72">
        <f t="shared" si="2"/>
        <v>35175</v>
      </c>
      <c r="I64" s="73"/>
    </row>
    <row r="65" spans="1:11" s="54" customFormat="1">
      <c r="A65" s="66" t="s">
        <v>85</v>
      </c>
      <c r="B65" s="67" t="s">
        <v>27</v>
      </c>
      <c r="C65" s="68"/>
      <c r="D65" s="69"/>
      <c r="E65" s="69"/>
      <c r="F65" s="69"/>
      <c r="G65" s="70">
        <f>SUM(G66:G67)</f>
        <v>7150</v>
      </c>
      <c r="I65" s="63"/>
      <c r="K65" s="63"/>
    </row>
    <row r="66" spans="1:11" s="54" customFormat="1" ht="75">
      <c r="A66" s="64" t="s">
        <v>86</v>
      </c>
      <c r="B66" s="65" t="s">
        <v>97</v>
      </c>
      <c r="C66" s="60" t="s">
        <v>104</v>
      </c>
      <c r="D66" s="61" t="s">
        <v>81</v>
      </c>
      <c r="E66" s="61">
        <v>100</v>
      </c>
      <c r="F66" s="61">
        <v>44</v>
      </c>
      <c r="G66" s="22">
        <f>E66*F66</f>
        <v>4400</v>
      </c>
    </row>
    <row r="67" spans="1:11" s="54" customFormat="1" ht="90">
      <c r="A67" s="81" t="s">
        <v>87</v>
      </c>
      <c r="B67" s="82" t="s">
        <v>88</v>
      </c>
      <c r="C67" s="83" t="s">
        <v>105</v>
      </c>
      <c r="D67" s="84" t="s">
        <v>81</v>
      </c>
      <c r="E67" s="84">
        <v>110</v>
      </c>
      <c r="F67" s="84">
        <v>25</v>
      </c>
      <c r="G67" s="22">
        <f>E67*F67</f>
        <v>2750</v>
      </c>
    </row>
    <row r="68" spans="1:11" s="5" customFormat="1">
      <c r="A68" s="124" t="s">
        <v>89</v>
      </c>
      <c r="B68" s="125"/>
      <c r="C68" s="125"/>
      <c r="D68" s="125"/>
      <c r="E68" s="125"/>
      <c r="F68" s="126"/>
      <c r="G68" s="25">
        <f>SUM(G46,G50,G55,G61,G65)</f>
        <v>387421</v>
      </c>
    </row>
    <row r="69" spans="1:11" s="54" customFormat="1">
      <c r="A69" s="127" t="s">
        <v>90</v>
      </c>
      <c r="B69" s="128"/>
      <c r="C69" s="128"/>
      <c r="D69" s="128"/>
      <c r="E69" s="128"/>
      <c r="F69" s="129"/>
      <c r="G69" s="74">
        <v>9923</v>
      </c>
    </row>
    <row r="70" spans="1:11" s="5" customFormat="1">
      <c r="A70" s="122" t="s">
        <v>91</v>
      </c>
      <c r="B70" s="130"/>
      <c r="C70" s="130"/>
      <c r="D70" s="130"/>
      <c r="E70" s="130"/>
      <c r="F70" s="131"/>
      <c r="G70" s="75">
        <f>SUM(G68:G69)</f>
        <v>397344</v>
      </c>
    </row>
    <row r="71" spans="1:11" s="5" customFormat="1">
      <c r="B71" s="14"/>
      <c r="C71" s="8"/>
      <c r="D71" s="9"/>
      <c r="E71" s="9"/>
      <c r="F71" s="9"/>
      <c r="G71" s="9"/>
    </row>
    <row r="72" spans="1:11" s="5" customFormat="1">
      <c r="B72" s="14"/>
      <c r="C72" s="8"/>
      <c r="D72" s="9"/>
      <c r="E72" s="9"/>
      <c r="F72" s="9"/>
      <c r="G72" s="9"/>
    </row>
    <row r="73" spans="1:11" s="5" customFormat="1">
      <c r="B73" s="14"/>
      <c r="C73" s="8"/>
      <c r="D73" s="9"/>
      <c r="E73" s="9"/>
      <c r="F73" s="9"/>
      <c r="G73" s="9"/>
    </row>
  </sheetData>
  <mergeCells count="15">
    <mergeCell ref="A68:F68"/>
    <mergeCell ref="A69:F69"/>
    <mergeCell ref="A70:F70"/>
    <mergeCell ref="A28:B28"/>
    <mergeCell ref="A30:B30"/>
    <mergeCell ref="A37:B37"/>
    <mergeCell ref="B46:F46"/>
    <mergeCell ref="B50:F50"/>
    <mergeCell ref="B55:F55"/>
    <mergeCell ref="A27:B27"/>
    <mergeCell ref="A10:B10"/>
    <mergeCell ref="A17:B17"/>
    <mergeCell ref="A19:B19"/>
    <mergeCell ref="A20:B20"/>
    <mergeCell ref="A26:B26"/>
  </mergeCells>
  <conditionalFormatting sqref="E11">
    <cfRule type="cellIs" dxfId="7" priority="4" operator="notBetween">
      <formula>0</formula>
      <formula>75</formula>
    </cfRule>
  </conditionalFormatting>
  <conditionalFormatting sqref="D17">
    <cfRule type="cellIs" dxfId="6" priority="1" operator="equal">
      <formula>0</formula>
    </cfRule>
    <cfRule type="cellIs" dxfId="5" priority="2" operator="lessThan">
      <formula>100</formula>
    </cfRule>
    <cfRule type="cellIs" dxfId="4" priority="3" operator="greaterThan">
      <formula>100</formula>
    </cfRule>
  </conditionalFormatting>
  <dataValidations count="15">
    <dataValidation type="decimal" operator="equal" allowBlank="1" showInputMessage="1" showErrorMessage="1" promptTitle="Tähelepanu!" prompt="Kogusumma peab olema võrdne projekti kogukuludega." sqref="B35">
      <formula1>G70</formula1>
    </dataValidation>
    <dataValidation type="custom" allowBlank="1" showInputMessage="1" showErrorMessage="1" sqref="D13">
      <formula1>IF(SUM(D12:D16)&gt;100," ",100-(D12+D14+D15+D16))</formula1>
    </dataValidation>
    <dataValidation type="decimal" operator="equal" allowBlank="1" showInputMessage="1" showErrorMessage="1" sqref="C17">
      <formula1>C28</formula1>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lessThanOrEqual" allowBlank="1" showInputMessage="1" showErrorMessage="1" errorTitle="Tähelepanu!" error="Sisestatud summa ületab 7% otsestest kuludest." promptTitle="Tähelepanu!" prompt="Kaudsed kulud moodustavad otsestest kuludest kuni 7%." sqref="G69">
      <formula1>ROUND(G68*7%,2)</formula1>
    </dataValidation>
    <dataValidation type="list" allowBlank="1" showInputMessage="1" showErrorMessage="1" errorTitle="Tähelepanu!" error="Vali ühik nimekirjast" promptTitle="Tähelepanu!" prompt="Vali ühik nimekirjast" sqref="D47:D49 D51:D54 D56:D59 D61:D67">
      <formula1>Ühik</formula1>
    </dataValidation>
    <dataValidation type="list" allowBlank="1" showInputMessage="1" showErrorMessage="1" promptTitle="Tähelepanu!" prompt="Vali nimekirjast projekti valdkond!" sqref="B8">
      <formula1>Valdkond</formula1>
    </dataValidation>
    <dataValidation operator="equal" allowBlank="1" showErrorMessage="1" promptTitle="Tähelepanu!" prompt="AMIF tulu peab võrduma AMIF kuluga." sqref="B11"/>
    <dataValidation type="decimal" operator="equal" allowBlank="1" showInputMessage="1" showErrorMessage="1" promptTitle="Tähelepanu!" prompt="Kogusumma peab olema võrdne projekti kogukuludega." sqref="B41:B42">
      <formula1>G77</formula1>
    </dataValidation>
    <dataValidation type="decimal" operator="lessThan" allowBlank="1" showInputMessage="1" showErrorMessage="1" promptTitle="Tähelepanu!" prompt="Kaudsed kulud moodustavad otsestest kuludest kuni 7%." sqref="IV35:IX35 SR35:ST35 ACN35:ACP35 AMJ35:AML35 AWF35:AWH35 BGB35:BGD35 BPX35:BPZ35 BZT35:BZV35 CJP35:CJR35 CTL35:CTN35 DDH35:DDJ35 DND35:DNF35 DWZ35:DXB35 EGV35:EGX35 EQR35:EQT35 FAN35:FAP35 FKJ35:FKL35 FUF35:FUH35 GEB35:GED35 GNX35:GNZ35 GXT35:GXV35 HHP35:HHR35 HRL35:HRN35 IBH35:IBJ35 ILD35:ILF35 IUZ35:IVB35 JEV35:JEX35 JOR35:JOT35 JYN35:JYP35 KIJ35:KIL35 KSF35:KSH35 LCB35:LCD35 LLX35:LLZ35 LVT35:LVV35 MFP35:MFR35 MPL35:MPN35 MZH35:MZJ35 NJD35:NJF35 NSZ35:NTB35 OCV35:OCX35 OMR35:OMT35 OWN35:OWP35 PGJ35:PGL35 PQF35:PQH35 QAB35:QAD35 QJX35:QJZ35 QTT35:QTV35 RDP35:RDR35 RNL35:RNN35 RXH35:RXJ35 SHD35:SHF35 SQZ35:SRB35 TAV35:TAX35 TKR35:TKT35 TUN35:TUP35 UEJ35:UEL35 UOF35:UOH35 UYB35:UYD35 VHX35:VHZ35 VRT35:VRV35 WBP35:WBR35 WLL35:WLN35 WVH35:WVJ35 IX65559:IZ65559 ST65559:SV65559 ACP65559:ACR65559 AML65559:AMN65559 AWH65559:AWJ65559 BGD65559:BGF65559 BPZ65559:BQB65559 BZV65559:BZX65559 CJR65559:CJT65559 CTN65559:CTP65559 DDJ65559:DDL65559 DNF65559:DNH65559 DXB65559:DXD65559 EGX65559:EGZ65559 EQT65559:EQV65559 FAP65559:FAR65559 FKL65559:FKN65559 FUH65559:FUJ65559 GED65559:GEF65559 GNZ65559:GOB65559 GXV65559:GXX65559 HHR65559:HHT65559 HRN65559:HRP65559 IBJ65559:IBL65559 ILF65559:ILH65559 IVB65559:IVD65559 JEX65559:JEZ65559 JOT65559:JOV65559 JYP65559:JYR65559 KIL65559:KIN65559 KSH65559:KSJ65559 LCD65559:LCF65559 LLZ65559:LMB65559 LVV65559:LVX65559 MFR65559:MFT65559 MPN65559:MPP65559 MZJ65559:MZL65559 NJF65559:NJH65559 NTB65559:NTD65559 OCX65559:OCZ65559 OMT65559:OMV65559 OWP65559:OWR65559 PGL65559:PGN65559 PQH65559:PQJ65559 QAD65559:QAF65559 QJZ65559:QKB65559 QTV65559:QTX65559 RDR65559:RDT65559 RNN65559:RNP65559 RXJ65559:RXL65559 SHF65559:SHH65559 SRB65559:SRD65559 TAX65559:TAZ65559 TKT65559:TKV65559 TUP65559:TUR65559 UEL65559:UEN65559 UOH65559:UOJ65559 UYD65559:UYF65559 VHZ65559:VIB65559 VRV65559:VRX65559 WBR65559:WBT65559 WLN65559:WLP65559 WVJ65559:WVL65559 IX131095:IZ131095 ST131095:SV131095 ACP131095:ACR131095 AML131095:AMN131095 AWH131095:AWJ131095 BGD131095:BGF131095 BPZ131095:BQB131095 BZV131095:BZX131095 CJR131095:CJT131095 CTN131095:CTP131095 DDJ131095:DDL131095 DNF131095:DNH131095 DXB131095:DXD131095 EGX131095:EGZ131095 EQT131095:EQV131095 FAP131095:FAR131095 FKL131095:FKN131095 FUH131095:FUJ131095 GED131095:GEF131095 GNZ131095:GOB131095 GXV131095:GXX131095 HHR131095:HHT131095 HRN131095:HRP131095 IBJ131095:IBL131095 ILF131095:ILH131095 IVB131095:IVD131095 JEX131095:JEZ131095 JOT131095:JOV131095 JYP131095:JYR131095 KIL131095:KIN131095 KSH131095:KSJ131095 LCD131095:LCF131095 LLZ131095:LMB131095 LVV131095:LVX131095 MFR131095:MFT131095 MPN131095:MPP131095 MZJ131095:MZL131095 NJF131095:NJH131095 NTB131095:NTD131095 OCX131095:OCZ131095 OMT131095:OMV131095 OWP131095:OWR131095 PGL131095:PGN131095 PQH131095:PQJ131095 QAD131095:QAF131095 QJZ131095:QKB131095 QTV131095:QTX131095 RDR131095:RDT131095 RNN131095:RNP131095 RXJ131095:RXL131095 SHF131095:SHH131095 SRB131095:SRD131095 TAX131095:TAZ131095 TKT131095:TKV131095 TUP131095:TUR131095 UEL131095:UEN131095 UOH131095:UOJ131095 UYD131095:UYF131095 VHZ131095:VIB131095 VRV131095:VRX131095 WBR131095:WBT131095 WLN131095:WLP131095 WVJ131095:WVL131095 IX196631:IZ196631 ST196631:SV196631 ACP196631:ACR196631 AML196631:AMN196631 AWH196631:AWJ196631 BGD196631:BGF196631 BPZ196631:BQB196631 BZV196631:BZX196631 CJR196631:CJT196631 CTN196631:CTP196631 DDJ196631:DDL196631 DNF196631:DNH196631 DXB196631:DXD196631 EGX196631:EGZ196631 EQT196631:EQV196631 FAP196631:FAR196631 FKL196631:FKN196631 FUH196631:FUJ196631 GED196631:GEF196631 GNZ196631:GOB196631 GXV196631:GXX196631 HHR196631:HHT196631 HRN196631:HRP196631 IBJ196631:IBL196631 ILF196631:ILH196631 IVB196631:IVD196631 JEX196631:JEZ196631 JOT196631:JOV196631 JYP196631:JYR196631 KIL196631:KIN196631 KSH196631:KSJ196631 LCD196631:LCF196631 LLZ196631:LMB196631 LVV196631:LVX196631 MFR196631:MFT196631 MPN196631:MPP196631 MZJ196631:MZL196631 NJF196631:NJH196631 NTB196631:NTD196631 OCX196631:OCZ196631 OMT196631:OMV196631 OWP196631:OWR196631 PGL196631:PGN196631 PQH196631:PQJ196631 QAD196631:QAF196631 QJZ196631:QKB196631 QTV196631:QTX196631 RDR196631:RDT196631 RNN196631:RNP196631 RXJ196631:RXL196631 SHF196631:SHH196631 SRB196631:SRD196631 TAX196631:TAZ196631 TKT196631:TKV196631 TUP196631:TUR196631 UEL196631:UEN196631 UOH196631:UOJ196631 UYD196631:UYF196631 VHZ196631:VIB196631 VRV196631:VRX196631 WBR196631:WBT196631 WLN196631:WLP196631 WVJ196631:WVL196631 IX262167:IZ262167 ST262167:SV262167 ACP262167:ACR262167 AML262167:AMN262167 AWH262167:AWJ262167 BGD262167:BGF262167 BPZ262167:BQB262167 BZV262167:BZX262167 CJR262167:CJT262167 CTN262167:CTP262167 DDJ262167:DDL262167 DNF262167:DNH262167 DXB262167:DXD262167 EGX262167:EGZ262167 EQT262167:EQV262167 FAP262167:FAR262167 FKL262167:FKN262167 FUH262167:FUJ262167 GED262167:GEF262167 GNZ262167:GOB262167 GXV262167:GXX262167 HHR262167:HHT262167 HRN262167:HRP262167 IBJ262167:IBL262167 ILF262167:ILH262167 IVB262167:IVD262167 JEX262167:JEZ262167 JOT262167:JOV262167 JYP262167:JYR262167 KIL262167:KIN262167 KSH262167:KSJ262167 LCD262167:LCF262167 LLZ262167:LMB262167 LVV262167:LVX262167 MFR262167:MFT262167 MPN262167:MPP262167 MZJ262167:MZL262167 NJF262167:NJH262167 NTB262167:NTD262167 OCX262167:OCZ262167 OMT262167:OMV262167 OWP262167:OWR262167 PGL262167:PGN262167 PQH262167:PQJ262167 QAD262167:QAF262167 QJZ262167:QKB262167 QTV262167:QTX262167 RDR262167:RDT262167 RNN262167:RNP262167 RXJ262167:RXL262167 SHF262167:SHH262167 SRB262167:SRD262167 TAX262167:TAZ262167 TKT262167:TKV262167 TUP262167:TUR262167 UEL262167:UEN262167 UOH262167:UOJ262167 UYD262167:UYF262167 VHZ262167:VIB262167 VRV262167:VRX262167 WBR262167:WBT262167 WLN262167:WLP262167 WVJ262167:WVL262167 IX327703:IZ327703 ST327703:SV327703 ACP327703:ACR327703 AML327703:AMN327703 AWH327703:AWJ327703 BGD327703:BGF327703 BPZ327703:BQB327703 BZV327703:BZX327703 CJR327703:CJT327703 CTN327703:CTP327703 DDJ327703:DDL327703 DNF327703:DNH327703 DXB327703:DXD327703 EGX327703:EGZ327703 EQT327703:EQV327703 FAP327703:FAR327703 FKL327703:FKN327703 FUH327703:FUJ327703 GED327703:GEF327703 GNZ327703:GOB327703 GXV327703:GXX327703 HHR327703:HHT327703 HRN327703:HRP327703 IBJ327703:IBL327703 ILF327703:ILH327703 IVB327703:IVD327703 JEX327703:JEZ327703 JOT327703:JOV327703 JYP327703:JYR327703 KIL327703:KIN327703 KSH327703:KSJ327703 LCD327703:LCF327703 LLZ327703:LMB327703 LVV327703:LVX327703 MFR327703:MFT327703 MPN327703:MPP327703 MZJ327703:MZL327703 NJF327703:NJH327703 NTB327703:NTD327703 OCX327703:OCZ327703 OMT327703:OMV327703 OWP327703:OWR327703 PGL327703:PGN327703 PQH327703:PQJ327703 QAD327703:QAF327703 QJZ327703:QKB327703 QTV327703:QTX327703 RDR327703:RDT327703 RNN327703:RNP327703 RXJ327703:RXL327703 SHF327703:SHH327703 SRB327703:SRD327703 TAX327703:TAZ327703 TKT327703:TKV327703 TUP327703:TUR327703 UEL327703:UEN327703 UOH327703:UOJ327703 UYD327703:UYF327703 VHZ327703:VIB327703 VRV327703:VRX327703 WBR327703:WBT327703 WLN327703:WLP327703 WVJ327703:WVL327703 IX393239:IZ393239 ST393239:SV393239 ACP393239:ACR393239 AML393239:AMN393239 AWH393239:AWJ393239 BGD393239:BGF393239 BPZ393239:BQB393239 BZV393239:BZX393239 CJR393239:CJT393239 CTN393239:CTP393239 DDJ393239:DDL393239 DNF393239:DNH393239 DXB393239:DXD393239 EGX393239:EGZ393239 EQT393239:EQV393239 FAP393239:FAR393239 FKL393239:FKN393239 FUH393239:FUJ393239 GED393239:GEF393239 GNZ393239:GOB393239 GXV393239:GXX393239 HHR393239:HHT393239 HRN393239:HRP393239 IBJ393239:IBL393239 ILF393239:ILH393239 IVB393239:IVD393239 JEX393239:JEZ393239 JOT393239:JOV393239 JYP393239:JYR393239 KIL393239:KIN393239 KSH393239:KSJ393239 LCD393239:LCF393239 LLZ393239:LMB393239 LVV393239:LVX393239 MFR393239:MFT393239 MPN393239:MPP393239 MZJ393239:MZL393239 NJF393239:NJH393239 NTB393239:NTD393239 OCX393239:OCZ393239 OMT393239:OMV393239 OWP393239:OWR393239 PGL393239:PGN393239 PQH393239:PQJ393239 QAD393239:QAF393239 QJZ393239:QKB393239 QTV393239:QTX393239 RDR393239:RDT393239 RNN393239:RNP393239 RXJ393239:RXL393239 SHF393239:SHH393239 SRB393239:SRD393239 TAX393239:TAZ393239 TKT393239:TKV393239 TUP393239:TUR393239 UEL393239:UEN393239 UOH393239:UOJ393239 UYD393239:UYF393239 VHZ393239:VIB393239 VRV393239:VRX393239 WBR393239:WBT393239 WLN393239:WLP393239 WVJ393239:WVL393239 IX458775:IZ458775 ST458775:SV458775 ACP458775:ACR458775 AML458775:AMN458775 AWH458775:AWJ458775 BGD458775:BGF458775 BPZ458775:BQB458775 BZV458775:BZX458775 CJR458775:CJT458775 CTN458775:CTP458775 DDJ458775:DDL458775 DNF458775:DNH458775 DXB458775:DXD458775 EGX458775:EGZ458775 EQT458775:EQV458775 FAP458775:FAR458775 FKL458775:FKN458775 FUH458775:FUJ458775 GED458775:GEF458775 GNZ458775:GOB458775 GXV458775:GXX458775 HHR458775:HHT458775 HRN458775:HRP458775 IBJ458775:IBL458775 ILF458775:ILH458775 IVB458775:IVD458775 JEX458775:JEZ458775 JOT458775:JOV458775 JYP458775:JYR458775 KIL458775:KIN458775 KSH458775:KSJ458775 LCD458775:LCF458775 LLZ458775:LMB458775 LVV458775:LVX458775 MFR458775:MFT458775 MPN458775:MPP458775 MZJ458775:MZL458775 NJF458775:NJH458775 NTB458775:NTD458775 OCX458775:OCZ458775 OMT458775:OMV458775 OWP458775:OWR458775 PGL458775:PGN458775 PQH458775:PQJ458775 QAD458775:QAF458775 QJZ458775:QKB458775 QTV458775:QTX458775 RDR458775:RDT458775 RNN458775:RNP458775 RXJ458775:RXL458775 SHF458775:SHH458775 SRB458775:SRD458775 TAX458775:TAZ458775 TKT458775:TKV458775 TUP458775:TUR458775 UEL458775:UEN458775 UOH458775:UOJ458775 UYD458775:UYF458775 VHZ458775:VIB458775 VRV458775:VRX458775 WBR458775:WBT458775 WLN458775:WLP458775 WVJ458775:WVL458775 IX524311:IZ524311 ST524311:SV524311 ACP524311:ACR524311 AML524311:AMN524311 AWH524311:AWJ524311 BGD524311:BGF524311 BPZ524311:BQB524311 BZV524311:BZX524311 CJR524311:CJT524311 CTN524311:CTP524311 DDJ524311:DDL524311 DNF524311:DNH524311 DXB524311:DXD524311 EGX524311:EGZ524311 EQT524311:EQV524311 FAP524311:FAR524311 FKL524311:FKN524311 FUH524311:FUJ524311 GED524311:GEF524311 GNZ524311:GOB524311 GXV524311:GXX524311 HHR524311:HHT524311 HRN524311:HRP524311 IBJ524311:IBL524311 ILF524311:ILH524311 IVB524311:IVD524311 JEX524311:JEZ524311 JOT524311:JOV524311 JYP524311:JYR524311 KIL524311:KIN524311 KSH524311:KSJ524311 LCD524311:LCF524311 LLZ524311:LMB524311 LVV524311:LVX524311 MFR524311:MFT524311 MPN524311:MPP524311 MZJ524311:MZL524311 NJF524311:NJH524311 NTB524311:NTD524311 OCX524311:OCZ524311 OMT524311:OMV524311 OWP524311:OWR524311 PGL524311:PGN524311 PQH524311:PQJ524311 QAD524311:QAF524311 QJZ524311:QKB524311 QTV524311:QTX524311 RDR524311:RDT524311 RNN524311:RNP524311 RXJ524311:RXL524311 SHF524311:SHH524311 SRB524311:SRD524311 TAX524311:TAZ524311 TKT524311:TKV524311 TUP524311:TUR524311 UEL524311:UEN524311 UOH524311:UOJ524311 UYD524311:UYF524311 VHZ524311:VIB524311 VRV524311:VRX524311 WBR524311:WBT524311 WLN524311:WLP524311 WVJ524311:WVL524311 IX589847:IZ589847 ST589847:SV589847 ACP589847:ACR589847 AML589847:AMN589847 AWH589847:AWJ589847 BGD589847:BGF589847 BPZ589847:BQB589847 BZV589847:BZX589847 CJR589847:CJT589847 CTN589847:CTP589847 DDJ589847:DDL589847 DNF589847:DNH589847 DXB589847:DXD589847 EGX589847:EGZ589847 EQT589847:EQV589847 FAP589847:FAR589847 FKL589847:FKN589847 FUH589847:FUJ589847 GED589847:GEF589847 GNZ589847:GOB589847 GXV589847:GXX589847 HHR589847:HHT589847 HRN589847:HRP589847 IBJ589847:IBL589847 ILF589847:ILH589847 IVB589847:IVD589847 JEX589847:JEZ589847 JOT589847:JOV589847 JYP589847:JYR589847 KIL589847:KIN589847 KSH589847:KSJ589847 LCD589847:LCF589847 LLZ589847:LMB589847 LVV589847:LVX589847 MFR589847:MFT589847 MPN589847:MPP589847 MZJ589847:MZL589847 NJF589847:NJH589847 NTB589847:NTD589847 OCX589847:OCZ589847 OMT589847:OMV589847 OWP589847:OWR589847 PGL589847:PGN589847 PQH589847:PQJ589847 QAD589847:QAF589847 QJZ589847:QKB589847 QTV589847:QTX589847 RDR589847:RDT589847 RNN589847:RNP589847 RXJ589847:RXL589847 SHF589847:SHH589847 SRB589847:SRD589847 TAX589847:TAZ589847 TKT589847:TKV589847 TUP589847:TUR589847 UEL589847:UEN589847 UOH589847:UOJ589847 UYD589847:UYF589847 VHZ589847:VIB589847 VRV589847:VRX589847 WBR589847:WBT589847 WLN589847:WLP589847 WVJ589847:WVL589847 IX655383:IZ655383 ST655383:SV655383 ACP655383:ACR655383 AML655383:AMN655383 AWH655383:AWJ655383 BGD655383:BGF655383 BPZ655383:BQB655383 BZV655383:BZX655383 CJR655383:CJT655383 CTN655383:CTP655383 DDJ655383:DDL655383 DNF655383:DNH655383 DXB655383:DXD655383 EGX655383:EGZ655383 EQT655383:EQV655383 FAP655383:FAR655383 FKL655383:FKN655383 FUH655383:FUJ655383 GED655383:GEF655383 GNZ655383:GOB655383 GXV655383:GXX655383 HHR655383:HHT655383 HRN655383:HRP655383 IBJ655383:IBL655383 ILF655383:ILH655383 IVB655383:IVD655383 JEX655383:JEZ655383 JOT655383:JOV655383 JYP655383:JYR655383 KIL655383:KIN655383 KSH655383:KSJ655383 LCD655383:LCF655383 LLZ655383:LMB655383 LVV655383:LVX655383 MFR655383:MFT655383 MPN655383:MPP655383 MZJ655383:MZL655383 NJF655383:NJH655383 NTB655383:NTD655383 OCX655383:OCZ655383 OMT655383:OMV655383 OWP655383:OWR655383 PGL655383:PGN655383 PQH655383:PQJ655383 QAD655383:QAF655383 QJZ655383:QKB655383 QTV655383:QTX655383 RDR655383:RDT655383 RNN655383:RNP655383 RXJ655383:RXL655383 SHF655383:SHH655383 SRB655383:SRD655383 TAX655383:TAZ655383 TKT655383:TKV655383 TUP655383:TUR655383 UEL655383:UEN655383 UOH655383:UOJ655383 UYD655383:UYF655383 VHZ655383:VIB655383 VRV655383:VRX655383 WBR655383:WBT655383 WLN655383:WLP655383 WVJ655383:WVL655383 IX720919:IZ720919 ST720919:SV720919 ACP720919:ACR720919 AML720919:AMN720919 AWH720919:AWJ720919 BGD720919:BGF720919 BPZ720919:BQB720919 BZV720919:BZX720919 CJR720919:CJT720919 CTN720919:CTP720919 DDJ720919:DDL720919 DNF720919:DNH720919 DXB720919:DXD720919 EGX720919:EGZ720919 EQT720919:EQV720919 FAP720919:FAR720919 FKL720919:FKN720919 FUH720919:FUJ720919 GED720919:GEF720919 GNZ720919:GOB720919 GXV720919:GXX720919 HHR720919:HHT720919 HRN720919:HRP720919 IBJ720919:IBL720919 ILF720919:ILH720919 IVB720919:IVD720919 JEX720919:JEZ720919 JOT720919:JOV720919 JYP720919:JYR720919 KIL720919:KIN720919 KSH720919:KSJ720919 LCD720919:LCF720919 LLZ720919:LMB720919 LVV720919:LVX720919 MFR720919:MFT720919 MPN720919:MPP720919 MZJ720919:MZL720919 NJF720919:NJH720919 NTB720919:NTD720919 OCX720919:OCZ720919 OMT720919:OMV720919 OWP720919:OWR720919 PGL720919:PGN720919 PQH720919:PQJ720919 QAD720919:QAF720919 QJZ720919:QKB720919 QTV720919:QTX720919 RDR720919:RDT720919 RNN720919:RNP720919 RXJ720919:RXL720919 SHF720919:SHH720919 SRB720919:SRD720919 TAX720919:TAZ720919 TKT720919:TKV720919 TUP720919:TUR720919 UEL720919:UEN720919 UOH720919:UOJ720919 UYD720919:UYF720919 VHZ720919:VIB720919 VRV720919:VRX720919 WBR720919:WBT720919 WLN720919:WLP720919 WVJ720919:WVL720919 IX786455:IZ786455 ST786455:SV786455 ACP786455:ACR786455 AML786455:AMN786455 AWH786455:AWJ786455 BGD786455:BGF786455 BPZ786455:BQB786455 BZV786455:BZX786455 CJR786455:CJT786455 CTN786455:CTP786455 DDJ786455:DDL786455 DNF786455:DNH786455 DXB786455:DXD786455 EGX786455:EGZ786455 EQT786455:EQV786455 FAP786455:FAR786455 FKL786455:FKN786455 FUH786455:FUJ786455 GED786455:GEF786455 GNZ786455:GOB786455 GXV786455:GXX786455 HHR786455:HHT786455 HRN786455:HRP786455 IBJ786455:IBL786455 ILF786455:ILH786455 IVB786455:IVD786455 JEX786455:JEZ786455 JOT786455:JOV786455 JYP786455:JYR786455 KIL786455:KIN786455 KSH786455:KSJ786455 LCD786455:LCF786455 LLZ786455:LMB786455 LVV786455:LVX786455 MFR786455:MFT786455 MPN786455:MPP786455 MZJ786455:MZL786455 NJF786455:NJH786455 NTB786455:NTD786455 OCX786455:OCZ786455 OMT786455:OMV786455 OWP786455:OWR786455 PGL786455:PGN786455 PQH786455:PQJ786455 QAD786455:QAF786455 QJZ786455:QKB786455 QTV786455:QTX786455 RDR786455:RDT786455 RNN786455:RNP786455 RXJ786455:RXL786455 SHF786455:SHH786455 SRB786455:SRD786455 TAX786455:TAZ786455 TKT786455:TKV786455 TUP786455:TUR786455 UEL786455:UEN786455 UOH786455:UOJ786455 UYD786455:UYF786455 VHZ786455:VIB786455 VRV786455:VRX786455 WBR786455:WBT786455 WLN786455:WLP786455 WVJ786455:WVL786455 IX851991:IZ851991 ST851991:SV851991 ACP851991:ACR851991 AML851991:AMN851991 AWH851991:AWJ851991 BGD851991:BGF851991 BPZ851991:BQB851991 BZV851991:BZX851991 CJR851991:CJT851991 CTN851991:CTP851991 DDJ851991:DDL851991 DNF851991:DNH851991 DXB851991:DXD851991 EGX851991:EGZ851991 EQT851991:EQV851991 FAP851991:FAR851991 FKL851991:FKN851991 FUH851991:FUJ851991 GED851991:GEF851991 GNZ851991:GOB851991 GXV851991:GXX851991 HHR851991:HHT851991 HRN851991:HRP851991 IBJ851991:IBL851991 ILF851991:ILH851991 IVB851991:IVD851991 JEX851991:JEZ851991 JOT851991:JOV851991 JYP851991:JYR851991 KIL851991:KIN851991 KSH851991:KSJ851991 LCD851991:LCF851991 LLZ851991:LMB851991 LVV851991:LVX851991 MFR851991:MFT851991 MPN851991:MPP851991 MZJ851991:MZL851991 NJF851991:NJH851991 NTB851991:NTD851991 OCX851991:OCZ851991 OMT851991:OMV851991 OWP851991:OWR851991 PGL851991:PGN851991 PQH851991:PQJ851991 QAD851991:QAF851991 QJZ851991:QKB851991 QTV851991:QTX851991 RDR851991:RDT851991 RNN851991:RNP851991 RXJ851991:RXL851991 SHF851991:SHH851991 SRB851991:SRD851991 TAX851991:TAZ851991 TKT851991:TKV851991 TUP851991:TUR851991 UEL851991:UEN851991 UOH851991:UOJ851991 UYD851991:UYF851991 VHZ851991:VIB851991 VRV851991:VRX851991 WBR851991:WBT851991 WLN851991:WLP851991 WVJ851991:WVL851991 IX917527:IZ917527 ST917527:SV917527 ACP917527:ACR917527 AML917527:AMN917527 AWH917527:AWJ917527 BGD917527:BGF917527 BPZ917527:BQB917527 BZV917527:BZX917527 CJR917527:CJT917527 CTN917527:CTP917527 DDJ917527:DDL917527 DNF917527:DNH917527 DXB917527:DXD917527 EGX917527:EGZ917527 EQT917527:EQV917527 FAP917527:FAR917527 FKL917527:FKN917527 FUH917527:FUJ917527 GED917527:GEF917527 GNZ917527:GOB917527 GXV917527:GXX917527 HHR917527:HHT917527 HRN917527:HRP917527 IBJ917527:IBL917527 ILF917527:ILH917527 IVB917527:IVD917527 JEX917527:JEZ917527 JOT917527:JOV917527 JYP917527:JYR917527 KIL917527:KIN917527 KSH917527:KSJ917527 LCD917527:LCF917527 LLZ917527:LMB917527 LVV917527:LVX917527 MFR917527:MFT917527 MPN917527:MPP917527 MZJ917527:MZL917527 NJF917527:NJH917527 NTB917527:NTD917527 OCX917527:OCZ917527 OMT917527:OMV917527 OWP917527:OWR917527 PGL917527:PGN917527 PQH917527:PQJ917527 QAD917527:QAF917527 QJZ917527:QKB917527 QTV917527:QTX917527 RDR917527:RDT917527 RNN917527:RNP917527 RXJ917527:RXL917527 SHF917527:SHH917527 SRB917527:SRD917527 TAX917527:TAZ917527 TKT917527:TKV917527 TUP917527:TUR917527 UEL917527:UEN917527 UOH917527:UOJ917527 UYD917527:UYF917527 VHZ917527:VIB917527 VRV917527:VRX917527 WBR917527:WBT917527 WLN917527:WLP917527 WVJ917527:WVL917527 IX983063:IZ983063 ST983063:SV983063 ACP983063:ACR983063 AML983063:AMN983063 AWH983063:AWJ983063 BGD983063:BGF983063 BPZ983063:BQB983063 BZV983063:BZX983063 CJR983063:CJT983063 CTN983063:CTP983063 DDJ983063:DDL983063 DNF983063:DNH983063 DXB983063:DXD983063 EGX983063:EGZ983063 EQT983063:EQV983063 FAP983063:FAR983063 FKL983063:FKN983063 FUH983063:FUJ983063 GED983063:GEF983063 GNZ983063:GOB983063 GXV983063:GXX983063 HHR983063:HHT983063 HRN983063:HRP983063 IBJ983063:IBL983063 ILF983063:ILH983063 IVB983063:IVD983063 JEX983063:JEZ983063 JOT983063:JOV983063 JYP983063:JYR983063 KIL983063:KIN983063 KSH983063:KSJ983063 LCD983063:LCF983063 LLZ983063:LMB983063 LVV983063:LVX983063 MFR983063:MFT983063 MPN983063:MPP983063 MZJ983063:MZL983063 NJF983063:NJH983063 NTB983063:NTD983063 OCX983063:OCZ983063 OMT983063:OMV983063 OWP983063:OWR983063 PGL983063:PGN983063 PQH983063:PQJ983063 QAD983063:QAF983063 QJZ983063:QKB983063 QTV983063:QTX983063 RDR983063:RDT983063 RNN983063:RNP983063 RXJ983063:RXL983063 SHF983063:SHH983063 SRB983063:SRD983063 TAX983063:TAZ983063 TKT983063:TKV983063 TUP983063:TUR983063 UEL983063:UEN983063 UOH983063:UOJ983063 UYD983063:UYF983063 VHZ983063:VIB983063 VRV983063:VRX983063 WBR983063:WBT983063 WLN983063:WLP983063 WVJ983063:WVL983063 G131095 G196631 G262167 G327703 G393239 G458775 G524311 G589847 G655383 G720919 G786455 G851991 G917527 G983063 G65559">
      <formula1>(0.07*G33)/1</formula1>
    </dataValidation>
    <dataValidation type="decimal" operator="lessThan" allowBlank="1" showInputMessage="1" showErrorMessage="1" promptTitle="Tähelepanu!" prompt="AMIF toetus on kuni 75% kogukuludest." sqref="IY65560 SU65560 ACQ65560 AMM65560 AWI65560 BGE65560 BQA65560 BZW65560 CJS65560 CTO65560 DDK65560 DNG65560 DXC65560 EGY65560 EQU65560 FAQ65560 FKM65560 FUI65560 GEE65560 GOA65560 GXW65560 HHS65560 HRO65560 IBK65560 ILG65560 IVC65560 JEY65560 JOU65560 JYQ65560 KIM65560 KSI65560 LCE65560 LMA65560 LVW65560 MFS65560 MPO65560 MZK65560 NJG65560 NTC65560 OCY65560 OMU65560 OWQ65560 PGM65560 PQI65560 QAE65560 QKA65560 QTW65560 RDS65560 RNO65560 RXK65560 SHG65560 SRC65560 TAY65560 TKU65560 TUQ65560 UEM65560 UOI65560 UYE65560 VIA65560 VRW65560 WBS65560 WLO65560 WVK65560 IY131096 SU131096 ACQ131096 AMM131096 AWI131096 BGE131096 BQA131096 BZW131096 CJS131096 CTO131096 DDK131096 DNG131096 DXC131096 EGY131096 EQU131096 FAQ131096 FKM131096 FUI131096 GEE131096 GOA131096 GXW131096 HHS131096 HRO131096 IBK131096 ILG131096 IVC131096 JEY131096 JOU131096 JYQ131096 KIM131096 KSI131096 LCE131096 LMA131096 LVW131096 MFS131096 MPO131096 MZK131096 NJG131096 NTC131096 OCY131096 OMU131096 OWQ131096 PGM131096 PQI131096 QAE131096 QKA131096 QTW131096 RDS131096 RNO131096 RXK131096 SHG131096 SRC131096 TAY131096 TKU131096 TUQ131096 UEM131096 UOI131096 UYE131096 VIA131096 VRW131096 WBS131096 WLO131096 WVK131096 IY196632 SU196632 ACQ196632 AMM196632 AWI196632 BGE196632 BQA196632 BZW196632 CJS196632 CTO196632 DDK196632 DNG196632 DXC196632 EGY196632 EQU196632 FAQ196632 FKM196632 FUI196632 GEE196632 GOA196632 GXW196632 HHS196632 HRO196632 IBK196632 ILG196632 IVC196632 JEY196632 JOU196632 JYQ196632 KIM196632 KSI196632 LCE196632 LMA196632 LVW196632 MFS196632 MPO196632 MZK196632 NJG196632 NTC196632 OCY196632 OMU196632 OWQ196632 PGM196632 PQI196632 QAE196632 QKA196632 QTW196632 RDS196632 RNO196632 RXK196632 SHG196632 SRC196632 TAY196632 TKU196632 TUQ196632 UEM196632 UOI196632 UYE196632 VIA196632 VRW196632 WBS196632 WLO196632 WVK196632 IY262168 SU262168 ACQ262168 AMM262168 AWI262168 BGE262168 BQA262168 BZW262168 CJS262168 CTO262168 DDK262168 DNG262168 DXC262168 EGY262168 EQU262168 FAQ262168 FKM262168 FUI262168 GEE262168 GOA262168 GXW262168 HHS262168 HRO262168 IBK262168 ILG262168 IVC262168 JEY262168 JOU262168 JYQ262168 KIM262168 KSI262168 LCE262168 LMA262168 LVW262168 MFS262168 MPO262168 MZK262168 NJG262168 NTC262168 OCY262168 OMU262168 OWQ262168 PGM262168 PQI262168 QAE262168 QKA262168 QTW262168 RDS262168 RNO262168 RXK262168 SHG262168 SRC262168 TAY262168 TKU262168 TUQ262168 UEM262168 UOI262168 UYE262168 VIA262168 VRW262168 WBS262168 WLO262168 WVK262168 IY327704 SU327704 ACQ327704 AMM327704 AWI327704 BGE327704 BQA327704 BZW327704 CJS327704 CTO327704 DDK327704 DNG327704 DXC327704 EGY327704 EQU327704 FAQ327704 FKM327704 FUI327704 GEE327704 GOA327704 GXW327704 HHS327704 HRO327704 IBK327704 ILG327704 IVC327704 JEY327704 JOU327704 JYQ327704 KIM327704 KSI327704 LCE327704 LMA327704 LVW327704 MFS327704 MPO327704 MZK327704 NJG327704 NTC327704 OCY327704 OMU327704 OWQ327704 PGM327704 PQI327704 QAE327704 QKA327704 QTW327704 RDS327704 RNO327704 RXK327704 SHG327704 SRC327704 TAY327704 TKU327704 TUQ327704 UEM327704 UOI327704 UYE327704 VIA327704 VRW327704 WBS327704 WLO327704 WVK327704 IY393240 SU393240 ACQ393240 AMM393240 AWI393240 BGE393240 BQA393240 BZW393240 CJS393240 CTO393240 DDK393240 DNG393240 DXC393240 EGY393240 EQU393240 FAQ393240 FKM393240 FUI393240 GEE393240 GOA393240 GXW393240 HHS393240 HRO393240 IBK393240 ILG393240 IVC393240 JEY393240 JOU393240 JYQ393240 KIM393240 KSI393240 LCE393240 LMA393240 LVW393240 MFS393240 MPO393240 MZK393240 NJG393240 NTC393240 OCY393240 OMU393240 OWQ393240 PGM393240 PQI393240 QAE393240 QKA393240 QTW393240 RDS393240 RNO393240 RXK393240 SHG393240 SRC393240 TAY393240 TKU393240 TUQ393240 UEM393240 UOI393240 UYE393240 VIA393240 VRW393240 WBS393240 WLO393240 WVK393240 IY458776 SU458776 ACQ458776 AMM458776 AWI458776 BGE458776 BQA458776 BZW458776 CJS458776 CTO458776 DDK458776 DNG458776 DXC458776 EGY458776 EQU458776 FAQ458776 FKM458776 FUI458776 GEE458776 GOA458776 GXW458776 HHS458776 HRO458776 IBK458776 ILG458776 IVC458776 JEY458776 JOU458776 JYQ458776 KIM458776 KSI458776 LCE458776 LMA458776 LVW458776 MFS458776 MPO458776 MZK458776 NJG458776 NTC458776 OCY458776 OMU458776 OWQ458776 PGM458776 PQI458776 QAE458776 QKA458776 QTW458776 RDS458776 RNO458776 RXK458776 SHG458776 SRC458776 TAY458776 TKU458776 TUQ458776 UEM458776 UOI458776 UYE458776 VIA458776 VRW458776 WBS458776 WLO458776 WVK458776 IY524312 SU524312 ACQ524312 AMM524312 AWI524312 BGE524312 BQA524312 BZW524312 CJS524312 CTO524312 DDK524312 DNG524312 DXC524312 EGY524312 EQU524312 FAQ524312 FKM524312 FUI524312 GEE524312 GOA524312 GXW524312 HHS524312 HRO524312 IBK524312 ILG524312 IVC524312 JEY524312 JOU524312 JYQ524312 KIM524312 KSI524312 LCE524312 LMA524312 LVW524312 MFS524312 MPO524312 MZK524312 NJG524312 NTC524312 OCY524312 OMU524312 OWQ524312 PGM524312 PQI524312 QAE524312 QKA524312 QTW524312 RDS524312 RNO524312 RXK524312 SHG524312 SRC524312 TAY524312 TKU524312 TUQ524312 UEM524312 UOI524312 UYE524312 VIA524312 VRW524312 WBS524312 WLO524312 WVK524312 IY589848 SU589848 ACQ589848 AMM589848 AWI589848 BGE589848 BQA589848 BZW589848 CJS589848 CTO589848 DDK589848 DNG589848 DXC589848 EGY589848 EQU589848 FAQ589848 FKM589848 FUI589848 GEE589848 GOA589848 GXW589848 HHS589848 HRO589848 IBK589848 ILG589848 IVC589848 JEY589848 JOU589848 JYQ589848 KIM589848 KSI589848 LCE589848 LMA589848 LVW589848 MFS589848 MPO589848 MZK589848 NJG589848 NTC589848 OCY589848 OMU589848 OWQ589848 PGM589848 PQI589848 QAE589848 QKA589848 QTW589848 RDS589848 RNO589848 RXK589848 SHG589848 SRC589848 TAY589848 TKU589848 TUQ589848 UEM589848 UOI589848 UYE589848 VIA589848 VRW589848 WBS589848 WLO589848 WVK589848 IY655384 SU655384 ACQ655384 AMM655384 AWI655384 BGE655384 BQA655384 BZW655384 CJS655384 CTO655384 DDK655384 DNG655384 DXC655384 EGY655384 EQU655384 FAQ655384 FKM655384 FUI655384 GEE655384 GOA655384 GXW655384 HHS655384 HRO655384 IBK655384 ILG655384 IVC655384 JEY655384 JOU655384 JYQ655384 KIM655384 KSI655384 LCE655384 LMA655384 LVW655384 MFS655384 MPO655384 MZK655384 NJG655384 NTC655384 OCY655384 OMU655384 OWQ655384 PGM655384 PQI655384 QAE655384 QKA655384 QTW655384 RDS655384 RNO655384 RXK655384 SHG655384 SRC655384 TAY655384 TKU655384 TUQ655384 UEM655384 UOI655384 UYE655384 VIA655384 VRW655384 WBS655384 WLO655384 WVK655384 IY720920 SU720920 ACQ720920 AMM720920 AWI720920 BGE720920 BQA720920 BZW720920 CJS720920 CTO720920 DDK720920 DNG720920 DXC720920 EGY720920 EQU720920 FAQ720920 FKM720920 FUI720920 GEE720920 GOA720920 GXW720920 HHS720920 HRO720920 IBK720920 ILG720920 IVC720920 JEY720920 JOU720920 JYQ720920 KIM720920 KSI720920 LCE720920 LMA720920 LVW720920 MFS720920 MPO720920 MZK720920 NJG720920 NTC720920 OCY720920 OMU720920 OWQ720920 PGM720920 PQI720920 QAE720920 QKA720920 QTW720920 RDS720920 RNO720920 RXK720920 SHG720920 SRC720920 TAY720920 TKU720920 TUQ720920 UEM720920 UOI720920 UYE720920 VIA720920 VRW720920 WBS720920 WLO720920 WVK720920 IY786456 SU786456 ACQ786456 AMM786456 AWI786456 BGE786456 BQA786456 BZW786456 CJS786456 CTO786456 DDK786456 DNG786456 DXC786456 EGY786456 EQU786456 FAQ786456 FKM786456 FUI786456 GEE786456 GOA786456 GXW786456 HHS786456 HRO786456 IBK786456 ILG786456 IVC786456 JEY786456 JOU786456 JYQ786456 KIM786456 KSI786456 LCE786456 LMA786456 LVW786456 MFS786456 MPO786456 MZK786456 NJG786456 NTC786456 OCY786456 OMU786456 OWQ786456 PGM786456 PQI786456 QAE786456 QKA786456 QTW786456 RDS786456 RNO786456 RXK786456 SHG786456 SRC786456 TAY786456 TKU786456 TUQ786456 UEM786456 UOI786456 UYE786456 VIA786456 VRW786456 WBS786456 WLO786456 WVK786456 IY851992 SU851992 ACQ851992 AMM851992 AWI851992 BGE851992 BQA851992 BZW851992 CJS851992 CTO851992 DDK851992 DNG851992 DXC851992 EGY851992 EQU851992 FAQ851992 FKM851992 FUI851992 GEE851992 GOA851992 GXW851992 HHS851992 HRO851992 IBK851992 ILG851992 IVC851992 JEY851992 JOU851992 JYQ851992 KIM851992 KSI851992 LCE851992 LMA851992 LVW851992 MFS851992 MPO851992 MZK851992 NJG851992 NTC851992 OCY851992 OMU851992 OWQ851992 PGM851992 PQI851992 QAE851992 QKA851992 QTW851992 RDS851992 RNO851992 RXK851992 SHG851992 SRC851992 TAY851992 TKU851992 TUQ851992 UEM851992 UOI851992 UYE851992 VIA851992 VRW851992 WBS851992 WLO851992 WVK851992 IY917528 SU917528 ACQ917528 AMM917528 AWI917528 BGE917528 BQA917528 BZW917528 CJS917528 CTO917528 DDK917528 DNG917528 DXC917528 EGY917528 EQU917528 FAQ917528 FKM917528 FUI917528 GEE917528 GOA917528 GXW917528 HHS917528 HRO917528 IBK917528 ILG917528 IVC917528 JEY917528 JOU917528 JYQ917528 KIM917528 KSI917528 LCE917528 LMA917528 LVW917528 MFS917528 MPO917528 MZK917528 NJG917528 NTC917528 OCY917528 OMU917528 OWQ917528 PGM917528 PQI917528 QAE917528 QKA917528 QTW917528 RDS917528 RNO917528 RXK917528 SHG917528 SRC917528 TAY917528 TKU917528 TUQ917528 UEM917528 UOI917528 UYE917528 VIA917528 VRW917528 WBS917528 WLO917528 WVK917528 IY983064 SU983064 ACQ983064 AMM983064 AWI983064 BGE983064 BQA983064 BZW983064 CJS983064 CTO983064 DDK983064 DNG983064 DXC983064 EGY983064 EQU983064 FAQ983064 FKM983064 FUI983064 GEE983064 GOA983064 GXW983064 HHS983064 HRO983064 IBK983064 ILG983064 IVC983064 JEY983064 JOU983064 JYQ983064 KIM983064 KSI983064 LCE983064 LMA983064 LVW983064 MFS983064 MPO983064 MZK983064 NJG983064 NTC983064 OCY983064 OMU983064 OWQ983064 PGM983064 PQI983064 QAE983064 QKA983064 QTW983064 RDS983064 RNO983064 RXK983064 SHG983064 SRC983064 TAY983064 TKU983064 TUQ983064 UEM983064 UOI983064 UYE983064 VIA983064 VRW983064 WBS983064 WLO983064 WVK983064 WVI36:WVI42 WLM36:WLM42 WBQ36:WBQ42 VRU36:VRU42 VHY36:VHY42 UYC36:UYC42 UOG36:UOG42 UEK36:UEK42 TUO36:TUO42 TKS36:TKS42 TAW36:TAW42 SRA36:SRA42 SHE36:SHE42 RXI36:RXI42 RNM36:RNM42 RDQ36:RDQ42 QTU36:QTU42 QJY36:QJY42 QAC36:QAC42 PQG36:PQG42 PGK36:PGK42 OWO36:OWO42 OMS36:OMS42 OCW36:OCW42 NTA36:NTA42 NJE36:NJE42 MZI36:MZI42 MPM36:MPM42 MFQ36:MFQ42 LVU36:LVU42 LLY36:LLY42 LCC36:LCC42 KSG36:KSG42 KIK36:KIK42 JYO36:JYO42 JOS36:JOS42 JEW36:JEW42 IVA36:IVA42 ILE36:ILE42 IBI36:IBI42 HRM36:HRM42 HHQ36:HHQ42 GXU36:GXU42 GNY36:GNY42 GEC36:GEC42 FUG36:FUG42 FKK36:FKK42 FAO36:FAO42 EQS36:EQS42 EGW36:EGW42 DXA36:DXA42 DNE36:DNE42 DDI36:DDI42 CTM36:CTM42 CJQ36:CJQ42 BZU36:BZU42 BPY36:BPY42 BGC36:BGC42 AWG36:AWG42 AMK36:AMK42 ACO36:ACO42 SS36:SS42 IW36:IW42">
      <formula1>IV36*0.75</formula1>
    </dataValidation>
    <dataValidation type="decimal" operator="lessThan" allowBlank="1" showInputMessage="1" showErrorMessage="1" promptTitle="Tähelepanu!" prompt="SiM toetus on kuni 25% projekti kogukuludest." sqref="IZ65560 SV65560 ACR65560 AMN65560 AWJ65560 BGF65560 BQB65560 BZX65560 CJT65560 CTP65560 DDL65560 DNH65560 DXD65560 EGZ65560 EQV65560 FAR65560 FKN65560 FUJ65560 GEF65560 GOB65560 GXX65560 HHT65560 HRP65560 IBL65560 ILH65560 IVD65560 JEZ65560 JOV65560 JYR65560 KIN65560 KSJ65560 LCF65560 LMB65560 LVX65560 MFT65560 MPP65560 MZL65560 NJH65560 NTD65560 OCZ65560 OMV65560 OWR65560 PGN65560 PQJ65560 QAF65560 QKB65560 QTX65560 RDT65560 RNP65560 RXL65560 SHH65560 SRD65560 TAZ65560 TKV65560 TUR65560 UEN65560 UOJ65560 UYF65560 VIB65560 VRX65560 WBT65560 WLP65560 WVL65560 IZ131096 SV131096 ACR131096 AMN131096 AWJ131096 BGF131096 BQB131096 BZX131096 CJT131096 CTP131096 DDL131096 DNH131096 DXD131096 EGZ131096 EQV131096 FAR131096 FKN131096 FUJ131096 GEF131096 GOB131096 GXX131096 HHT131096 HRP131096 IBL131096 ILH131096 IVD131096 JEZ131096 JOV131096 JYR131096 KIN131096 KSJ131096 LCF131096 LMB131096 LVX131096 MFT131096 MPP131096 MZL131096 NJH131096 NTD131096 OCZ131096 OMV131096 OWR131096 PGN131096 PQJ131096 QAF131096 QKB131096 QTX131096 RDT131096 RNP131096 RXL131096 SHH131096 SRD131096 TAZ131096 TKV131096 TUR131096 UEN131096 UOJ131096 UYF131096 VIB131096 VRX131096 WBT131096 WLP131096 WVL131096 IZ196632 SV196632 ACR196632 AMN196632 AWJ196632 BGF196632 BQB196632 BZX196632 CJT196632 CTP196632 DDL196632 DNH196632 DXD196632 EGZ196632 EQV196632 FAR196632 FKN196632 FUJ196632 GEF196632 GOB196632 GXX196632 HHT196632 HRP196632 IBL196632 ILH196632 IVD196632 JEZ196632 JOV196632 JYR196632 KIN196632 KSJ196632 LCF196632 LMB196632 LVX196632 MFT196632 MPP196632 MZL196632 NJH196632 NTD196632 OCZ196632 OMV196632 OWR196632 PGN196632 PQJ196632 QAF196632 QKB196632 QTX196632 RDT196632 RNP196632 RXL196632 SHH196632 SRD196632 TAZ196632 TKV196632 TUR196632 UEN196632 UOJ196632 UYF196632 VIB196632 VRX196632 WBT196632 WLP196632 WVL196632 IZ262168 SV262168 ACR262168 AMN262168 AWJ262168 BGF262168 BQB262168 BZX262168 CJT262168 CTP262168 DDL262168 DNH262168 DXD262168 EGZ262168 EQV262168 FAR262168 FKN262168 FUJ262168 GEF262168 GOB262168 GXX262168 HHT262168 HRP262168 IBL262168 ILH262168 IVD262168 JEZ262168 JOV262168 JYR262168 KIN262168 KSJ262168 LCF262168 LMB262168 LVX262168 MFT262168 MPP262168 MZL262168 NJH262168 NTD262168 OCZ262168 OMV262168 OWR262168 PGN262168 PQJ262168 QAF262168 QKB262168 QTX262168 RDT262168 RNP262168 RXL262168 SHH262168 SRD262168 TAZ262168 TKV262168 TUR262168 UEN262168 UOJ262168 UYF262168 VIB262168 VRX262168 WBT262168 WLP262168 WVL262168 IZ327704 SV327704 ACR327704 AMN327704 AWJ327704 BGF327704 BQB327704 BZX327704 CJT327704 CTP327704 DDL327704 DNH327704 DXD327704 EGZ327704 EQV327704 FAR327704 FKN327704 FUJ327704 GEF327704 GOB327704 GXX327704 HHT327704 HRP327704 IBL327704 ILH327704 IVD327704 JEZ327704 JOV327704 JYR327704 KIN327704 KSJ327704 LCF327704 LMB327704 LVX327704 MFT327704 MPP327704 MZL327704 NJH327704 NTD327704 OCZ327704 OMV327704 OWR327704 PGN327704 PQJ327704 QAF327704 QKB327704 QTX327704 RDT327704 RNP327704 RXL327704 SHH327704 SRD327704 TAZ327704 TKV327704 TUR327704 UEN327704 UOJ327704 UYF327704 VIB327704 VRX327704 WBT327704 WLP327704 WVL327704 IZ393240 SV393240 ACR393240 AMN393240 AWJ393240 BGF393240 BQB393240 BZX393240 CJT393240 CTP393240 DDL393240 DNH393240 DXD393240 EGZ393240 EQV393240 FAR393240 FKN393240 FUJ393240 GEF393240 GOB393240 GXX393240 HHT393240 HRP393240 IBL393240 ILH393240 IVD393240 JEZ393240 JOV393240 JYR393240 KIN393240 KSJ393240 LCF393240 LMB393240 LVX393240 MFT393240 MPP393240 MZL393240 NJH393240 NTD393240 OCZ393240 OMV393240 OWR393240 PGN393240 PQJ393240 QAF393240 QKB393240 QTX393240 RDT393240 RNP393240 RXL393240 SHH393240 SRD393240 TAZ393240 TKV393240 TUR393240 UEN393240 UOJ393240 UYF393240 VIB393240 VRX393240 WBT393240 WLP393240 WVL393240 IZ458776 SV458776 ACR458776 AMN458776 AWJ458776 BGF458776 BQB458776 BZX458776 CJT458776 CTP458776 DDL458776 DNH458776 DXD458776 EGZ458776 EQV458776 FAR458776 FKN458776 FUJ458776 GEF458776 GOB458776 GXX458776 HHT458776 HRP458776 IBL458776 ILH458776 IVD458776 JEZ458776 JOV458776 JYR458776 KIN458776 KSJ458776 LCF458776 LMB458776 LVX458776 MFT458776 MPP458776 MZL458776 NJH458776 NTD458776 OCZ458776 OMV458776 OWR458776 PGN458776 PQJ458776 QAF458776 QKB458776 QTX458776 RDT458776 RNP458776 RXL458776 SHH458776 SRD458776 TAZ458776 TKV458776 TUR458776 UEN458776 UOJ458776 UYF458776 VIB458776 VRX458776 WBT458776 WLP458776 WVL458776 IZ524312 SV524312 ACR524312 AMN524312 AWJ524312 BGF524312 BQB524312 BZX524312 CJT524312 CTP524312 DDL524312 DNH524312 DXD524312 EGZ524312 EQV524312 FAR524312 FKN524312 FUJ524312 GEF524312 GOB524312 GXX524312 HHT524312 HRP524312 IBL524312 ILH524312 IVD524312 JEZ524312 JOV524312 JYR524312 KIN524312 KSJ524312 LCF524312 LMB524312 LVX524312 MFT524312 MPP524312 MZL524312 NJH524312 NTD524312 OCZ524312 OMV524312 OWR524312 PGN524312 PQJ524312 QAF524312 QKB524312 QTX524312 RDT524312 RNP524312 RXL524312 SHH524312 SRD524312 TAZ524312 TKV524312 TUR524312 UEN524312 UOJ524312 UYF524312 VIB524312 VRX524312 WBT524312 WLP524312 WVL524312 IZ589848 SV589848 ACR589848 AMN589848 AWJ589848 BGF589848 BQB589848 BZX589848 CJT589848 CTP589848 DDL589848 DNH589848 DXD589848 EGZ589848 EQV589848 FAR589848 FKN589848 FUJ589848 GEF589848 GOB589848 GXX589848 HHT589848 HRP589848 IBL589848 ILH589848 IVD589848 JEZ589848 JOV589848 JYR589848 KIN589848 KSJ589848 LCF589848 LMB589848 LVX589848 MFT589848 MPP589848 MZL589848 NJH589848 NTD589848 OCZ589848 OMV589848 OWR589848 PGN589848 PQJ589848 QAF589848 QKB589848 QTX589848 RDT589848 RNP589848 RXL589848 SHH589848 SRD589848 TAZ589848 TKV589848 TUR589848 UEN589848 UOJ589848 UYF589848 VIB589848 VRX589848 WBT589848 WLP589848 WVL589848 IZ655384 SV655384 ACR655384 AMN655384 AWJ655384 BGF655384 BQB655384 BZX655384 CJT655384 CTP655384 DDL655384 DNH655384 DXD655384 EGZ655384 EQV655384 FAR655384 FKN655384 FUJ655384 GEF655384 GOB655384 GXX655384 HHT655384 HRP655384 IBL655384 ILH655384 IVD655384 JEZ655384 JOV655384 JYR655384 KIN655384 KSJ655384 LCF655384 LMB655384 LVX655384 MFT655384 MPP655384 MZL655384 NJH655384 NTD655384 OCZ655384 OMV655384 OWR655384 PGN655384 PQJ655384 QAF655384 QKB655384 QTX655384 RDT655384 RNP655384 RXL655384 SHH655384 SRD655384 TAZ655384 TKV655384 TUR655384 UEN655384 UOJ655384 UYF655384 VIB655384 VRX655384 WBT655384 WLP655384 WVL655384 IZ720920 SV720920 ACR720920 AMN720920 AWJ720920 BGF720920 BQB720920 BZX720920 CJT720920 CTP720920 DDL720920 DNH720920 DXD720920 EGZ720920 EQV720920 FAR720920 FKN720920 FUJ720920 GEF720920 GOB720920 GXX720920 HHT720920 HRP720920 IBL720920 ILH720920 IVD720920 JEZ720920 JOV720920 JYR720920 KIN720920 KSJ720920 LCF720920 LMB720920 LVX720920 MFT720920 MPP720920 MZL720920 NJH720920 NTD720920 OCZ720920 OMV720920 OWR720920 PGN720920 PQJ720920 QAF720920 QKB720920 QTX720920 RDT720920 RNP720920 RXL720920 SHH720920 SRD720920 TAZ720920 TKV720920 TUR720920 UEN720920 UOJ720920 UYF720920 VIB720920 VRX720920 WBT720920 WLP720920 WVL720920 IZ786456 SV786456 ACR786456 AMN786456 AWJ786456 BGF786456 BQB786456 BZX786456 CJT786456 CTP786456 DDL786456 DNH786456 DXD786456 EGZ786456 EQV786456 FAR786456 FKN786456 FUJ786456 GEF786456 GOB786456 GXX786456 HHT786456 HRP786456 IBL786456 ILH786456 IVD786456 JEZ786456 JOV786456 JYR786456 KIN786456 KSJ786456 LCF786456 LMB786456 LVX786456 MFT786456 MPP786456 MZL786456 NJH786456 NTD786456 OCZ786456 OMV786456 OWR786456 PGN786456 PQJ786456 QAF786456 QKB786456 QTX786456 RDT786456 RNP786456 RXL786456 SHH786456 SRD786456 TAZ786456 TKV786456 TUR786456 UEN786456 UOJ786456 UYF786456 VIB786456 VRX786456 WBT786456 WLP786456 WVL786456 IZ851992 SV851992 ACR851992 AMN851992 AWJ851992 BGF851992 BQB851992 BZX851992 CJT851992 CTP851992 DDL851992 DNH851992 DXD851992 EGZ851992 EQV851992 FAR851992 FKN851992 FUJ851992 GEF851992 GOB851992 GXX851992 HHT851992 HRP851992 IBL851992 ILH851992 IVD851992 JEZ851992 JOV851992 JYR851992 KIN851992 KSJ851992 LCF851992 LMB851992 LVX851992 MFT851992 MPP851992 MZL851992 NJH851992 NTD851992 OCZ851992 OMV851992 OWR851992 PGN851992 PQJ851992 QAF851992 QKB851992 QTX851992 RDT851992 RNP851992 RXL851992 SHH851992 SRD851992 TAZ851992 TKV851992 TUR851992 UEN851992 UOJ851992 UYF851992 VIB851992 VRX851992 WBT851992 WLP851992 WVL851992 IZ917528 SV917528 ACR917528 AMN917528 AWJ917528 BGF917528 BQB917528 BZX917528 CJT917528 CTP917528 DDL917528 DNH917528 DXD917528 EGZ917528 EQV917528 FAR917528 FKN917528 FUJ917528 GEF917528 GOB917528 GXX917528 HHT917528 HRP917528 IBL917528 ILH917528 IVD917528 JEZ917528 JOV917528 JYR917528 KIN917528 KSJ917528 LCF917528 LMB917528 LVX917528 MFT917528 MPP917528 MZL917528 NJH917528 NTD917528 OCZ917528 OMV917528 OWR917528 PGN917528 PQJ917528 QAF917528 QKB917528 QTX917528 RDT917528 RNP917528 RXL917528 SHH917528 SRD917528 TAZ917528 TKV917528 TUR917528 UEN917528 UOJ917528 UYF917528 VIB917528 VRX917528 WBT917528 WLP917528 WVL917528 IZ983064 SV983064 ACR983064 AMN983064 AWJ983064 BGF983064 BQB983064 BZX983064 CJT983064 CTP983064 DDL983064 DNH983064 DXD983064 EGZ983064 EQV983064 FAR983064 FKN983064 FUJ983064 GEF983064 GOB983064 GXX983064 HHT983064 HRP983064 IBL983064 ILH983064 IVD983064 JEZ983064 JOV983064 JYR983064 KIN983064 KSJ983064 LCF983064 LMB983064 LVX983064 MFT983064 MPP983064 MZL983064 NJH983064 NTD983064 OCZ983064 OMV983064 OWR983064 PGN983064 PQJ983064 QAF983064 QKB983064 QTX983064 RDT983064 RNP983064 RXL983064 SHH983064 SRD983064 TAZ983064 TKV983064 TUR983064 UEN983064 UOJ983064 UYF983064 VIB983064 VRX983064 WBT983064 WLP983064 WVL983064 WVJ36:WVJ42 WLN36:WLN42 WBR36:WBR42 VRV36:VRV42 VHZ36:VHZ42 UYD36:UYD42 UOH36:UOH42 UEL36:UEL42 TUP36:TUP42 TKT36:TKT42 TAX36:TAX42 SRB36:SRB42 SHF36:SHF42 RXJ36:RXJ42 RNN36:RNN42 RDR36:RDR42 QTV36:QTV42 QJZ36:QJZ42 QAD36:QAD42 PQH36:PQH42 PGL36:PGL42 OWP36:OWP42 OMT36:OMT42 OCX36:OCX42 NTB36:NTB42 NJF36:NJF42 MZJ36:MZJ42 MPN36:MPN42 MFR36:MFR42 LVV36:LVV42 LLZ36:LLZ42 LCD36:LCD42 KSH36:KSH42 KIL36:KIL42 JYP36:JYP42 JOT36:JOT42 JEX36:JEX42 IVB36:IVB42 ILF36:ILF42 IBJ36:IBJ42 HRN36:HRN42 HHR36:HHR42 GXV36:GXV42 GNZ36:GNZ42 GED36:GED42 FUH36:FUH42 FKL36:FKL42 FAP36:FAP42 EQT36:EQT42 EGX36:EGX42 DXB36:DXB42 DNF36:DNF42 DDJ36:DDJ42 CTN36:CTN42 CJR36:CJR42 BZV36:BZV42 BPZ36:BPZ42 BGD36:BGD42 AWH36:AWH42 AML36:AML42 ACP36:ACP42 ST36:ST42 IX36:IX42">
      <formula1>IV36*0.25</formula1>
    </dataValidation>
    <dataValidation type="decimal" operator="equal" allowBlank="1" showInputMessage="1" showErrorMessage="1" promptTitle="Tähelepanu!" prompt="Kogusumma peab olema võrdne projekti kogukuludega." sqref="B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B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B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B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B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B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B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B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B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B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B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B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B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B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B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WVE983073">
      <formula1>G65560</formula1>
    </dataValidation>
    <dataValidation type="decimal" operator="equal" allowBlank="1" showInputMessage="1" showErrorMessage="1" promptTitle="Tähelepanu!" prompt="AMIF tulu peab võrduma AMIF kuluga." sqref="B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B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B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B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B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B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B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B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B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B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B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B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B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B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B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WVE983077">
      <formula1>G65560</formula1>
    </dataValidation>
  </dataValidations>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opLeftCell="A41" workbookViewId="0">
      <selection activeCell="G38" sqref="G38"/>
    </sheetView>
  </sheetViews>
  <sheetFormatPr baseColWidth="10" defaultRowHeight="15" x14ac:dyDescent="0"/>
  <sheetData>
    <row r="1" spans="1:9">
      <c r="A1" s="1" t="s">
        <v>0</v>
      </c>
      <c r="B1" s="2"/>
      <c r="C1" s="3"/>
      <c r="D1" s="4"/>
      <c r="E1" s="4"/>
      <c r="F1" s="4"/>
      <c r="G1" s="4"/>
      <c r="H1" s="5"/>
      <c r="I1" s="5"/>
    </row>
    <row r="2" spans="1:9">
      <c r="A2" s="6" t="s">
        <v>1</v>
      </c>
      <c r="B2" s="7" t="s">
        <v>2</v>
      </c>
      <c r="C2" s="8"/>
      <c r="D2" s="9"/>
      <c r="E2" s="9"/>
      <c r="F2" s="10"/>
      <c r="G2" s="9"/>
      <c r="H2" s="5"/>
      <c r="I2" s="5"/>
    </row>
    <row r="3" spans="1:9">
      <c r="A3" s="6" t="s">
        <v>3</v>
      </c>
      <c r="B3" s="7" t="s">
        <v>4</v>
      </c>
      <c r="C3" s="8"/>
      <c r="D3" s="9"/>
      <c r="E3" s="9"/>
      <c r="F3" s="10"/>
      <c r="G3" s="9"/>
      <c r="H3" s="5"/>
      <c r="I3" s="5"/>
    </row>
    <row r="4" spans="1:9" ht="45">
      <c r="A4" s="11" t="s">
        <v>5</v>
      </c>
      <c r="B4" s="12">
        <v>42186</v>
      </c>
      <c r="C4" s="8"/>
      <c r="D4" s="9"/>
      <c r="E4" s="9"/>
      <c r="F4" s="10"/>
      <c r="G4" s="9"/>
      <c r="H4" s="5"/>
      <c r="I4" s="5"/>
    </row>
    <row r="5" spans="1:9" ht="45">
      <c r="A5" s="11" t="s">
        <v>6</v>
      </c>
      <c r="B5" s="12">
        <v>43281</v>
      </c>
      <c r="C5" s="8"/>
      <c r="D5" s="9"/>
      <c r="E5" s="9"/>
      <c r="F5" s="9"/>
      <c r="G5" s="9"/>
      <c r="H5" s="5"/>
      <c r="I5" s="5"/>
    </row>
    <row r="6" spans="1:9">
      <c r="A6" s="6" t="s">
        <v>7</v>
      </c>
      <c r="B6" s="7" t="s">
        <v>8</v>
      </c>
      <c r="C6" s="13"/>
      <c r="D6" s="10"/>
      <c r="E6" s="10"/>
      <c r="F6" s="10"/>
      <c r="G6" s="9"/>
      <c r="H6" s="5"/>
      <c r="I6" s="5"/>
    </row>
    <row r="7" spans="1:9">
      <c r="A7" s="1"/>
      <c r="B7" s="14"/>
      <c r="C7" s="13"/>
      <c r="D7" s="10"/>
      <c r="E7" s="10"/>
      <c r="F7" s="10"/>
      <c r="G7" s="9"/>
      <c r="H7" s="5"/>
      <c r="I7" s="5"/>
    </row>
    <row r="8" spans="1:9">
      <c r="A8" s="118" t="s">
        <v>9</v>
      </c>
      <c r="B8" s="118"/>
      <c r="C8" s="13"/>
      <c r="D8" s="10"/>
      <c r="E8" s="10"/>
      <c r="F8" s="10"/>
      <c r="G8" s="10"/>
      <c r="H8" s="5"/>
      <c r="I8" s="5"/>
    </row>
    <row r="9" spans="1:9">
      <c r="A9" s="15"/>
      <c r="B9" s="16" t="s">
        <v>10</v>
      </c>
      <c r="C9" s="17" t="s">
        <v>11</v>
      </c>
      <c r="D9" s="18" t="s">
        <v>12</v>
      </c>
      <c r="E9" s="10"/>
      <c r="F9" s="10"/>
      <c r="G9" s="9"/>
      <c r="H9" s="5"/>
      <c r="I9" s="5"/>
    </row>
    <row r="10" spans="1:9">
      <c r="A10" s="19">
        <v>1</v>
      </c>
      <c r="B10" s="20" t="s">
        <v>13</v>
      </c>
      <c r="C10" s="21">
        <f>IF(D10=75,ROUNDDOWN($C$28*D10/100,2),ROUND($C$28*D10/100,2))</f>
        <v>0</v>
      </c>
      <c r="D10" s="22">
        <v>75</v>
      </c>
      <c r="E10" s="10"/>
      <c r="F10" s="10"/>
      <c r="G10" s="9"/>
      <c r="H10" s="5"/>
      <c r="I10" s="5"/>
    </row>
    <row r="11" spans="1:9">
      <c r="A11" s="19">
        <v>2</v>
      </c>
      <c r="B11" s="20" t="s">
        <v>14</v>
      </c>
      <c r="C11" s="21">
        <f>ROUND($C$28*D11/100,2)</f>
        <v>0</v>
      </c>
      <c r="D11" s="22">
        <v>25</v>
      </c>
      <c r="E11" s="10"/>
      <c r="F11" s="10"/>
      <c r="G11" s="9"/>
      <c r="H11" s="5"/>
      <c r="I11" s="5"/>
    </row>
    <row r="12" spans="1:9">
      <c r="A12" s="19">
        <v>3</v>
      </c>
      <c r="B12" s="20" t="s">
        <v>15</v>
      </c>
      <c r="C12" s="21">
        <f>ROUND($C$28*D12/100,2)</f>
        <v>0</v>
      </c>
      <c r="D12" s="22">
        <v>0</v>
      </c>
      <c r="E12" s="10"/>
      <c r="F12" s="10"/>
      <c r="G12" s="9"/>
      <c r="H12" s="5"/>
      <c r="I12" s="5"/>
    </row>
    <row r="13" spans="1:9">
      <c r="A13" s="19">
        <v>4</v>
      </c>
      <c r="B13" s="20" t="s">
        <v>16</v>
      </c>
      <c r="C13" s="21">
        <f>ROUND($C$28*D13/100,2)</f>
        <v>0</v>
      </c>
      <c r="D13" s="22">
        <v>0</v>
      </c>
      <c r="E13" s="10"/>
      <c r="F13" s="10"/>
      <c r="G13" s="9"/>
      <c r="H13" s="5"/>
      <c r="I13" s="5"/>
    </row>
    <row r="14" spans="1:9" ht="90">
      <c r="A14" s="19">
        <v>5</v>
      </c>
      <c r="B14" s="23" t="s">
        <v>17</v>
      </c>
      <c r="C14" s="21">
        <f>ROUND($C$28*D14/100,2)</f>
        <v>0</v>
      </c>
      <c r="D14" s="22">
        <v>0</v>
      </c>
      <c r="E14" s="10"/>
      <c r="F14" s="10"/>
      <c r="G14" s="9"/>
      <c r="H14" s="5"/>
      <c r="I14" s="5"/>
    </row>
    <row r="15" spans="1:9">
      <c r="A15" s="119" t="s">
        <v>18</v>
      </c>
      <c r="B15" s="120"/>
      <c r="C15" s="24">
        <f>SUM(C10:C14)</f>
        <v>0</v>
      </c>
      <c r="D15" s="25">
        <f>SUM(D10:D14)</f>
        <v>100</v>
      </c>
      <c r="E15" s="9"/>
      <c r="F15" s="9"/>
      <c r="G15" s="9"/>
      <c r="H15" s="5"/>
      <c r="I15" s="5"/>
    </row>
    <row r="16" spans="1:9">
      <c r="A16" s="1"/>
      <c r="B16" s="14"/>
      <c r="C16" s="13"/>
      <c r="D16" s="10"/>
      <c r="E16" s="10"/>
      <c r="F16" s="10"/>
      <c r="G16" s="9"/>
      <c r="H16" s="5"/>
      <c r="I16" s="5"/>
    </row>
    <row r="17" spans="1:9">
      <c r="A17" s="121" t="s">
        <v>19</v>
      </c>
      <c r="B17" s="121"/>
      <c r="C17" s="8"/>
      <c r="D17" s="9"/>
      <c r="E17" s="9"/>
      <c r="F17" s="9"/>
      <c r="G17" s="9"/>
      <c r="H17" s="5"/>
      <c r="I17" s="5"/>
    </row>
    <row r="18" spans="1:9" ht="30">
      <c r="A18" s="122" t="s">
        <v>20</v>
      </c>
      <c r="B18" s="123"/>
      <c r="C18" s="17" t="s">
        <v>21</v>
      </c>
      <c r="D18" s="26" t="s">
        <v>22</v>
      </c>
      <c r="E18" s="27"/>
      <c r="F18" s="9"/>
      <c r="G18" s="9"/>
      <c r="H18" s="5"/>
      <c r="I18" s="5"/>
    </row>
    <row r="19" spans="1:9">
      <c r="A19" s="28" t="s">
        <v>23</v>
      </c>
      <c r="B19" s="20"/>
      <c r="C19" s="21">
        <f>G44</f>
        <v>114696</v>
      </c>
      <c r="D19" s="29">
        <f t="shared" ref="D19:D26" si="0">IFERROR((ROUND(C19/$C$28*100,2)),0)</f>
        <v>0</v>
      </c>
      <c r="E19" s="30"/>
      <c r="F19" s="9"/>
      <c r="G19" s="9"/>
      <c r="H19" s="5"/>
      <c r="I19" s="5"/>
    </row>
    <row r="20" spans="1:9">
      <c r="A20" s="28" t="s">
        <v>24</v>
      </c>
      <c r="B20" s="20"/>
      <c r="C20" s="21">
        <f>G48</f>
        <v>9960</v>
      </c>
      <c r="D20" s="29">
        <f t="shared" si="0"/>
        <v>0</v>
      </c>
      <c r="E20" s="30"/>
      <c r="F20" s="9"/>
      <c r="G20" s="9"/>
      <c r="H20" s="5"/>
      <c r="I20" s="5"/>
    </row>
    <row r="21" spans="1:9">
      <c r="A21" s="28" t="s">
        <v>25</v>
      </c>
      <c r="B21" s="20"/>
      <c r="C21" s="21">
        <f>G53</f>
        <v>241900</v>
      </c>
      <c r="D21" s="29">
        <f t="shared" si="0"/>
        <v>0</v>
      </c>
      <c r="E21" s="30"/>
      <c r="F21" s="9"/>
      <c r="G21" s="9"/>
      <c r="H21" s="5"/>
      <c r="I21" s="5"/>
    </row>
    <row r="22" spans="1:9">
      <c r="A22" s="28" t="s">
        <v>26</v>
      </c>
      <c r="B22" s="20"/>
      <c r="C22" s="21">
        <f>G56</f>
        <v>17385</v>
      </c>
      <c r="D22" s="29">
        <f t="shared" si="0"/>
        <v>0</v>
      </c>
      <c r="E22" s="30"/>
      <c r="F22" s="9"/>
      <c r="G22" s="9"/>
      <c r="H22" s="5"/>
      <c r="I22" s="5"/>
    </row>
    <row r="23" spans="1:9">
      <c r="A23" s="28" t="s">
        <v>27</v>
      </c>
      <c r="B23" s="20"/>
      <c r="C23" s="21">
        <f>G60</f>
        <v>3480</v>
      </c>
      <c r="D23" s="29">
        <f t="shared" si="0"/>
        <v>0</v>
      </c>
      <c r="E23" s="30"/>
      <c r="F23" s="9"/>
      <c r="G23" s="9"/>
      <c r="H23" s="5"/>
      <c r="I23" s="5"/>
    </row>
    <row r="24" spans="1:9">
      <c r="A24" s="116" t="s">
        <v>28</v>
      </c>
      <c r="B24" s="117"/>
      <c r="C24" s="31">
        <f>SUM(C19:C23)</f>
        <v>387421</v>
      </c>
      <c r="D24" s="32">
        <f t="shared" si="0"/>
        <v>0</v>
      </c>
      <c r="E24" s="30"/>
      <c r="F24" s="9"/>
      <c r="G24" s="9"/>
      <c r="H24" s="5"/>
      <c r="I24" s="5"/>
    </row>
    <row r="25" spans="1:9">
      <c r="A25" s="116" t="s">
        <v>29</v>
      </c>
      <c r="B25" s="117"/>
      <c r="C25" s="31">
        <f>G64</f>
        <v>9923</v>
      </c>
      <c r="D25" s="32">
        <f t="shared" si="0"/>
        <v>0</v>
      </c>
      <c r="E25" s="30"/>
      <c r="F25" s="9"/>
      <c r="G25" s="9"/>
      <c r="H25" s="5"/>
      <c r="I25" s="5"/>
    </row>
    <row r="26" spans="1:9">
      <c r="A26" s="122" t="s">
        <v>30</v>
      </c>
      <c r="B26" s="123"/>
      <c r="C26" s="33">
        <f>SUM(C24:C25)</f>
        <v>397344</v>
      </c>
      <c r="D26" s="34">
        <f t="shared" si="0"/>
        <v>0</v>
      </c>
      <c r="E26" s="27"/>
      <c r="F26" s="9"/>
      <c r="G26" s="9"/>
      <c r="H26" s="5"/>
      <c r="I26" s="5"/>
    </row>
    <row r="27" spans="1:9">
      <c r="A27" s="5"/>
      <c r="B27" s="14"/>
      <c r="C27" s="8"/>
      <c r="D27" s="9"/>
      <c r="E27" s="9"/>
      <c r="F27" s="9"/>
      <c r="G27" s="9"/>
      <c r="H27" s="5"/>
      <c r="I27" s="5"/>
    </row>
    <row r="28" spans="1:9">
      <c r="A28" s="121" t="s">
        <v>31</v>
      </c>
      <c r="B28" s="121"/>
      <c r="C28" s="8"/>
      <c r="D28" s="9"/>
      <c r="E28" s="9"/>
      <c r="F28" s="9"/>
      <c r="G28" s="9"/>
      <c r="H28" s="5"/>
      <c r="I28" s="5"/>
    </row>
    <row r="29" spans="1:9">
      <c r="A29" s="35"/>
      <c r="B29" s="16" t="s">
        <v>21</v>
      </c>
      <c r="C29" s="36"/>
      <c r="D29" s="9"/>
      <c r="E29" s="9"/>
      <c r="F29" s="9"/>
      <c r="G29" s="9"/>
      <c r="H29" s="5"/>
      <c r="I29" s="5"/>
    </row>
    <row r="30" spans="1:9">
      <c r="A30" s="28" t="s">
        <v>8</v>
      </c>
      <c r="B30" s="37">
        <v>397344</v>
      </c>
      <c r="C30" s="8"/>
      <c r="D30" s="9"/>
      <c r="E30" s="9"/>
      <c r="F30" s="9"/>
      <c r="G30" s="9"/>
      <c r="H30" s="5"/>
      <c r="I30" s="5"/>
    </row>
    <row r="31" spans="1:9">
      <c r="A31" s="28" t="s">
        <v>32</v>
      </c>
      <c r="B31" s="37"/>
      <c r="C31" s="8"/>
      <c r="D31" s="9"/>
      <c r="E31" s="9"/>
      <c r="F31" s="9"/>
      <c r="G31" s="9"/>
      <c r="H31" s="5"/>
      <c r="I31" s="5"/>
    </row>
    <row r="32" spans="1:9">
      <c r="A32" s="28" t="s">
        <v>33</v>
      </c>
      <c r="B32" s="37"/>
      <c r="C32" s="8"/>
      <c r="D32" s="9"/>
      <c r="E32" s="9"/>
      <c r="F32" s="9"/>
      <c r="G32" s="9"/>
      <c r="H32" s="5"/>
      <c r="I32" s="5"/>
    </row>
    <row r="33" spans="1:9">
      <c r="A33" s="38" t="s">
        <v>21</v>
      </c>
      <c r="B33" s="25">
        <f>SUM(B30:B32)</f>
        <v>397344</v>
      </c>
      <c r="C33" s="8"/>
      <c r="D33" s="9"/>
      <c r="E33" s="9"/>
      <c r="F33" s="9"/>
      <c r="G33" s="9"/>
      <c r="H33" s="5"/>
      <c r="I33" s="5"/>
    </row>
    <row r="34" spans="1:9">
      <c r="A34" s="5"/>
      <c r="B34" s="14"/>
      <c r="C34" s="8"/>
      <c r="D34" s="9"/>
      <c r="E34" s="9"/>
      <c r="F34" s="9"/>
      <c r="G34" s="9"/>
      <c r="H34" s="5"/>
      <c r="I34" s="5"/>
    </row>
    <row r="35" spans="1:9">
      <c r="A35" s="121" t="s">
        <v>34</v>
      </c>
      <c r="B35" s="121"/>
      <c r="C35" s="8"/>
      <c r="D35" s="9"/>
      <c r="E35" s="9"/>
      <c r="F35" s="9"/>
      <c r="G35" s="9"/>
      <c r="H35" s="5"/>
      <c r="I35" s="5"/>
    </row>
    <row r="36" spans="1:9">
      <c r="A36" s="35"/>
      <c r="B36" s="16" t="s">
        <v>21</v>
      </c>
      <c r="C36" s="8"/>
      <c r="D36" s="9"/>
      <c r="E36" s="9"/>
      <c r="F36" s="9"/>
      <c r="G36" s="9"/>
      <c r="H36" s="5"/>
      <c r="I36" s="5"/>
    </row>
    <row r="37" spans="1:9">
      <c r="A37" s="28" t="s">
        <v>35</v>
      </c>
      <c r="B37" s="39">
        <v>0</v>
      </c>
      <c r="C37" s="8"/>
      <c r="D37" s="9"/>
      <c r="E37" s="9"/>
      <c r="F37" s="9"/>
      <c r="G37" s="9"/>
      <c r="H37" s="5"/>
      <c r="I37" s="5"/>
    </row>
    <row r="38" spans="1:9">
      <c r="A38" s="28" t="s">
        <v>36</v>
      </c>
      <c r="B38" s="40">
        <v>397344</v>
      </c>
      <c r="C38" s="8"/>
      <c r="D38" s="9"/>
      <c r="E38" s="9"/>
      <c r="F38" s="9"/>
      <c r="G38" s="9"/>
      <c r="H38" s="5"/>
      <c r="I38" s="5"/>
    </row>
    <row r="39" spans="1:9">
      <c r="A39" s="38" t="s">
        <v>21</v>
      </c>
      <c r="B39" s="41">
        <f>SUM(B37:B38)</f>
        <v>397344</v>
      </c>
      <c r="C39" s="8"/>
      <c r="D39" s="9"/>
      <c r="E39" s="9"/>
      <c r="F39" s="9"/>
      <c r="G39" s="9"/>
      <c r="H39" s="5"/>
      <c r="I39" s="5"/>
    </row>
    <row r="40" spans="1:9">
      <c r="A40" s="42"/>
      <c r="B40" s="43"/>
      <c r="C40" s="8"/>
      <c r="D40" s="9"/>
      <c r="E40" s="9"/>
      <c r="F40" s="9"/>
      <c r="G40" s="9"/>
      <c r="H40" s="5"/>
      <c r="I40" s="5"/>
    </row>
    <row r="41" spans="1:9">
      <c r="A41" s="44" t="s">
        <v>37</v>
      </c>
      <c r="B41" s="45"/>
      <c r="C41" s="8"/>
      <c r="D41" s="9"/>
      <c r="E41" s="9"/>
      <c r="F41" s="9"/>
      <c r="G41" s="9"/>
      <c r="H41" s="5"/>
      <c r="I41" s="5"/>
    </row>
    <row r="42" spans="1:9" ht="60">
      <c r="A42" s="35" t="s">
        <v>38</v>
      </c>
      <c r="B42" s="16" t="s">
        <v>39</v>
      </c>
      <c r="C42" s="17" t="s">
        <v>40</v>
      </c>
      <c r="D42" s="18" t="s">
        <v>41</v>
      </c>
      <c r="E42" s="18" t="s">
        <v>42</v>
      </c>
      <c r="F42" s="26" t="s">
        <v>43</v>
      </c>
      <c r="G42" s="18" t="s">
        <v>21</v>
      </c>
      <c r="H42" s="88" t="s">
        <v>107</v>
      </c>
      <c r="I42" s="89" t="s">
        <v>108</v>
      </c>
    </row>
    <row r="43" spans="1:9" ht="16" thickBot="1">
      <c r="A43" s="86" t="s">
        <v>44</v>
      </c>
      <c r="B43" s="47"/>
      <c r="C43" s="48"/>
      <c r="D43" s="49"/>
      <c r="E43" s="49"/>
      <c r="F43" s="49"/>
      <c r="G43" s="49"/>
      <c r="H43" s="90"/>
      <c r="I43" s="90"/>
    </row>
    <row r="44" spans="1:9">
      <c r="A44" s="35" t="s">
        <v>45</v>
      </c>
      <c r="B44" s="122" t="s">
        <v>23</v>
      </c>
      <c r="C44" s="130"/>
      <c r="D44" s="130"/>
      <c r="E44" s="130"/>
      <c r="F44" s="131"/>
      <c r="G44" s="91">
        <f>SUM(G45:G47)</f>
        <v>114696</v>
      </c>
      <c r="H44" s="92">
        <f>SUM(H45:H47)</f>
        <v>71547.77</v>
      </c>
      <c r="I44" s="93">
        <f>G44-H44</f>
        <v>43148.229999999996</v>
      </c>
    </row>
    <row r="45" spans="1:9" ht="409">
      <c r="A45" s="50" t="s">
        <v>46</v>
      </c>
      <c r="B45" s="51" t="s">
        <v>47</v>
      </c>
      <c r="C45" s="52" t="s">
        <v>48</v>
      </c>
      <c r="D45" s="53" t="s">
        <v>49</v>
      </c>
      <c r="E45" s="53">
        <v>36</v>
      </c>
      <c r="F45" s="53">
        <v>1706</v>
      </c>
      <c r="G45" s="94">
        <f>ROUND(E45*F45,2)</f>
        <v>61416</v>
      </c>
      <c r="H45" s="95">
        <f>1706*23</f>
        <v>39238</v>
      </c>
      <c r="I45" s="63">
        <f>G45-H45</f>
        <v>22178</v>
      </c>
    </row>
    <row r="46" spans="1:9" ht="409">
      <c r="A46" s="55" t="s">
        <v>50</v>
      </c>
      <c r="B46" s="56" t="s">
        <v>51</v>
      </c>
      <c r="C46" s="52" t="s">
        <v>52</v>
      </c>
      <c r="D46" s="53" t="s">
        <v>49</v>
      </c>
      <c r="E46" s="53">
        <v>36</v>
      </c>
      <c r="F46" s="53">
        <v>810</v>
      </c>
      <c r="G46" s="94">
        <f>ROUND(E46*F46,2)</f>
        <v>29160</v>
      </c>
      <c r="H46" s="95">
        <v>16899.54</v>
      </c>
      <c r="I46" s="63">
        <f t="shared" ref="I46:I65" si="1">G46-H46</f>
        <v>12260.46</v>
      </c>
    </row>
    <row r="47" spans="1:9" ht="409">
      <c r="A47" s="55" t="s">
        <v>53</v>
      </c>
      <c r="B47" s="56" t="s">
        <v>54</v>
      </c>
      <c r="C47" s="52" t="s">
        <v>55</v>
      </c>
      <c r="D47" s="53" t="s">
        <v>49</v>
      </c>
      <c r="E47" s="53">
        <v>36</v>
      </c>
      <c r="F47" s="53">
        <v>670</v>
      </c>
      <c r="G47" s="94">
        <f>ROUND(E47*F47,2)</f>
        <v>24120</v>
      </c>
      <c r="H47" s="95">
        <f>670.01*23</f>
        <v>15410.23</v>
      </c>
      <c r="I47" s="63">
        <f t="shared" si="1"/>
        <v>8709.77</v>
      </c>
    </row>
    <row r="48" spans="1:9">
      <c r="A48" s="35" t="s">
        <v>56</v>
      </c>
      <c r="B48" s="122" t="s">
        <v>24</v>
      </c>
      <c r="C48" s="132"/>
      <c r="D48" s="130"/>
      <c r="E48" s="130"/>
      <c r="F48" s="131"/>
      <c r="G48" s="91">
        <f>SUM(G49:G52)</f>
        <v>9960</v>
      </c>
      <c r="H48" s="96">
        <f>SUM(H49:H52)</f>
        <v>4649.4400000000005</v>
      </c>
      <c r="I48" s="97">
        <f t="shared" si="1"/>
        <v>5310.5599999999995</v>
      </c>
    </row>
    <row r="49" spans="1:9" ht="409">
      <c r="A49" s="57" t="s">
        <v>57</v>
      </c>
      <c r="B49" s="58" t="s">
        <v>58</v>
      </c>
      <c r="C49" s="52" t="s">
        <v>109</v>
      </c>
      <c r="D49" s="53" t="s">
        <v>49</v>
      </c>
      <c r="E49" s="53">
        <v>36</v>
      </c>
      <c r="F49" s="53">
        <v>80</v>
      </c>
      <c r="G49" s="94">
        <f>ROUND(E49*F49,2)</f>
        <v>2880</v>
      </c>
      <c r="H49" s="95">
        <f>800.96+476.87</f>
        <v>1277.83</v>
      </c>
      <c r="I49" s="63">
        <f t="shared" si="1"/>
        <v>1602.17</v>
      </c>
    </row>
    <row r="50" spans="1:9" ht="255">
      <c r="A50" s="59" t="s">
        <v>59</v>
      </c>
      <c r="B50" s="58" t="s">
        <v>60</v>
      </c>
      <c r="C50" s="52" t="s">
        <v>61</v>
      </c>
      <c r="D50" s="53" t="s">
        <v>62</v>
      </c>
      <c r="E50" s="53">
        <v>5</v>
      </c>
      <c r="F50" s="53">
        <v>30</v>
      </c>
      <c r="G50" s="94">
        <f>ROUND(E50*F50,2)</f>
        <v>150</v>
      </c>
      <c r="H50" s="95">
        <v>0</v>
      </c>
      <c r="I50" s="63">
        <f t="shared" si="1"/>
        <v>150</v>
      </c>
    </row>
    <row r="51" spans="1:9" ht="409">
      <c r="A51" s="57" t="s">
        <v>63</v>
      </c>
      <c r="B51" s="56" t="s">
        <v>64</v>
      </c>
      <c r="C51" s="52" t="s">
        <v>65</v>
      </c>
      <c r="D51" s="53" t="s">
        <v>49</v>
      </c>
      <c r="E51" s="53">
        <v>36</v>
      </c>
      <c r="F51" s="53">
        <v>170</v>
      </c>
      <c r="G51" s="94">
        <f>ROUND(E51*F51,2)</f>
        <v>6120</v>
      </c>
      <c r="H51" s="95">
        <f>1747.46+437.15</f>
        <v>2184.61</v>
      </c>
      <c r="I51" s="63">
        <f t="shared" si="1"/>
        <v>3935.39</v>
      </c>
    </row>
    <row r="52" spans="1:9" ht="210">
      <c r="A52" s="57" t="s">
        <v>66</v>
      </c>
      <c r="B52" s="56" t="s">
        <v>67</v>
      </c>
      <c r="C52" s="52" t="s">
        <v>68</v>
      </c>
      <c r="D52" s="53" t="s">
        <v>62</v>
      </c>
      <c r="E52" s="53">
        <v>27</v>
      </c>
      <c r="F52" s="53">
        <v>30</v>
      </c>
      <c r="G52" s="94">
        <f>ROUND(E52*F52,2)</f>
        <v>810</v>
      </c>
      <c r="H52" s="95">
        <f>635+552</f>
        <v>1187</v>
      </c>
      <c r="I52" s="63">
        <f t="shared" si="1"/>
        <v>-377</v>
      </c>
    </row>
    <row r="53" spans="1:9">
      <c r="A53" s="35" t="s">
        <v>69</v>
      </c>
      <c r="B53" s="122" t="s">
        <v>70</v>
      </c>
      <c r="C53" s="130"/>
      <c r="D53" s="130"/>
      <c r="E53" s="130"/>
      <c r="F53" s="131"/>
      <c r="G53" s="91">
        <f>SUM(G54:G55)</f>
        <v>241900</v>
      </c>
      <c r="H53" s="96">
        <f>SUM(H54:H55)</f>
        <v>49000.86</v>
      </c>
      <c r="I53" s="97">
        <f t="shared" si="1"/>
        <v>192899.14</v>
      </c>
    </row>
    <row r="54" spans="1:9" ht="409">
      <c r="A54" s="57" t="s">
        <v>71</v>
      </c>
      <c r="B54" s="58" t="s">
        <v>72</v>
      </c>
      <c r="C54" s="52" t="s">
        <v>73</v>
      </c>
      <c r="D54" s="53" t="s">
        <v>49</v>
      </c>
      <c r="E54" s="53">
        <v>36</v>
      </c>
      <c r="F54" s="53">
        <f>25*20*13.4</f>
        <v>6700</v>
      </c>
      <c r="G54" s="94">
        <f>ROUND(E54*F54,2)</f>
        <v>241200</v>
      </c>
      <c r="H54" s="95">
        <f>36523.17+12477.69</f>
        <v>49000.86</v>
      </c>
      <c r="I54" s="63">
        <f t="shared" si="1"/>
        <v>192199.14</v>
      </c>
    </row>
    <row r="55" spans="1:9" ht="409">
      <c r="A55" s="57" t="s">
        <v>74</v>
      </c>
      <c r="B55" s="98" t="s">
        <v>75</v>
      </c>
      <c r="C55" s="52" t="s">
        <v>110</v>
      </c>
      <c r="D55" s="53" t="s">
        <v>76</v>
      </c>
      <c r="E55" s="53">
        <v>14</v>
      </c>
      <c r="F55" s="53">
        <v>50</v>
      </c>
      <c r="G55" s="94">
        <f>ROUND(E55*F55,2)</f>
        <v>700</v>
      </c>
      <c r="H55" s="95">
        <v>0</v>
      </c>
      <c r="I55" s="63">
        <f t="shared" si="1"/>
        <v>700</v>
      </c>
    </row>
    <row r="56" spans="1:9">
      <c r="A56" s="66" t="s">
        <v>78</v>
      </c>
      <c r="B56" s="67" t="s">
        <v>26</v>
      </c>
      <c r="C56" s="68"/>
      <c r="D56" s="69"/>
      <c r="E56" s="69"/>
      <c r="F56" s="69"/>
      <c r="G56" s="99">
        <f>SUM(G57:G59)</f>
        <v>17385</v>
      </c>
      <c r="H56" s="100">
        <f>SUM(H57:H59)</f>
        <v>13207.38</v>
      </c>
      <c r="I56" s="97">
        <f t="shared" si="1"/>
        <v>4177.6200000000008</v>
      </c>
    </row>
    <row r="57" spans="1:9" ht="409">
      <c r="A57" s="101" t="s">
        <v>79</v>
      </c>
      <c r="B57" s="102" t="s">
        <v>80</v>
      </c>
      <c r="C57" s="103" t="s">
        <v>111</v>
      </c>
      <c r="D57" s="104" t="s">
        <v>81</v>
      </c>
      <c r="E57" s="104">
        <v>75</v>
      </c>
      <c r="F57" s="104">
        <v>60</v>
      </c>
      <c r="G57" s="105">
        <f>ROUND(E57*F57,2)</f>
        <v>4500</v>
      </c>
      <c r="H57" s="95">
        <f>1900+300</f>
        <v>2200</v>
      </c>
      <c r="I57" s="63">
        <f t="shared" si="1"/>
        <v>2300</v>
      </c>
    </row>
    <row r="58" spans="1:9" ht="409">
      <c r="A58" s="106" t="s">
        <v>82</v>
      </c>
      <c r="B58" s="58" t="s">
        <v>112</v>
      </c>
      <c r="C58" s="52" t="s">
        <v>113</v>
      </c>
      <c r="D58" s="53" t="s">
        <v>81</v>
      </c>
      <c r="E58" s="53">
        <v>45</v>
      </c>
      <c r="F58" s="53">
        <v>60</v>
      </c>
      <c r="G58" s="105">
        <f>ROUND(E58*F58,2)</f>
        <v>2700</v>
      </c>
      <c r="H58" s="95">
        <f>1679.99+660</f>
        <v>2339.9899999999998</v>
      </c>
      <c r="I58" s="63">
        <f t="shared" si="1"/>
        <v>360.01000000000022</v>
      </c>
    </row>
    <row r="59" spans="1:9" ht="409">
      <c r="A59" s="57" t="s">
        <v>83</v>
      </c>
      <c r="B59" s="58" t="s">
        <v>114</v>
      </c>
      <c r="C59" s="52" t="s">
        <v>115</v>
      </c>
      <c r="D59" s="53" t="s">
        <v>81</v>
      </c>
      <c r="E59" s="53">
        <v>291</v>
      </c>
      <c r="F59" s="53">
        <v>35</v>
      </c>
      <c r="G59" s="105">
        <f>ROUND(E59*F59,2)</f>
        <v>10185</v>
      </c>
      <c r="H59" s="95">
        <f>6734.56+1932.83</f>
        <v>8667.39</v>
      </c>
      <c r="I59" s="63">
        <f t="shared" si="1"/>
        <v>1517.6100000000006</v>
      </c>
    </row>
    <row r="60" spans="1:9">
      <c r="A60" s="66" t="s">
        <v>85</v>
      </c>
      <c r="B60" s="67" t="s">
        <v>27</v>
      </c>
      <c r="C60" s="68"/>
      <c r="D60" s="69"/>
      <c r="E60" s="69"/>
      <c r="F60" s="69"/>
      <c r="G60" s="99">
        <f>SUM(G61:G62)</f>
        <v>3480</v>
      </c>
      <c r="H60" s="107">
        <f>SUM(H61:H62)</f>
        <v>2745.5699999999997</v>
      </c>
      <c r="I60" s="97">
        <f t="shared" si="1"/>
        <v>734.43000000000029</v>
      </c>
    </row>
    <row r="61" spans="1:9" ht="409">
      <c r="A61" s="57" t="s">
        <v>86</v>
      </c>
      <c r="B61" s="58" t="s">
        <v>116</v>
      </c>
      <c r="C61" s="52" t="s">
        <v>117</v>
      </c>
      <c r="D61" s="53" t="s">
        <v>81</v>
      </c>
      <c r="E61" s="53">
        <v>45</v>
      </c>
      <c r="F61" s="53">
        <v>44</v>
      </c>
      <c r="G61" s="94">
        <f>E61*F61</f>
        <v>1980</v>
      </c>
      <c r="H61" s="95">
        <f>1267.78+665</f>
        <v>1932.78</v>
      </c>
      <c r="I61" s="63">
        <f t="shared" si="1"/>
        <v>47.220000000000027</v>
      </c>
    </row>
    <row r="62" spans="1:9" ht="409">
      <c r="A62" s="55" t="s">
        <v>87</v>
      </c>
      <c r="B62" s="108" t="s">
        <v>88</v>
      </c>
      <c r="C62" s="109" t="s">
        <v>118</v>
      </c>
      <c r="D62" s="110" t="s">
        <v>81</v>
      </c>
      <c r="E62" s="110">
        <v>75</v>
      </c>
      <c r="F62" s="110">
        <v>20</v>
      </c>
      <c r="G62" s="94">
        <f>E62*F62</f>
        <v>1500</v>
      </c>
      <c r="H62" s="95">
        <f>656.79+156</f>
        <v>812.79</v>
      </c>
      <c r="I62" s="63">
        <f t="shared" si="1"/>
        <v>687.21</v>
      </c>
    </row>
    <row r="63" spans="1:9">
      <c r="A63" s="124" t="s">
        <v>89</v>
      </c>
      <c r="B63" s="125"/>
      <c r="C63" s="125"/>
      <c r="D63" s="125"/>
      <c r="E63" s="125"/>
      <c r="F63" s="126"/>
      <c r="G63" s="111">
        <f>SUM(G44,G48,G53,G56,G60)</f>
        <v>387421</v>
      </c>
      <c r="H63" s="111">
        <f>SUM(H44,H48,H53,H56,H60)</f>
        <v>141151.02000000002</v>
      </c>
      <c r="I63" s="112">
        <f t="shared" si="1"/>
        <v>246269.97999999998</v>
      </c>
    </row>
    <row r="64" spans="1:9">
      <c r="A64" s="127" t="s">
        <v>90</v>
      </c>
      <c r="B64" s="128"/>
      <c r="C64" s="128"/>
      <c r="D64" s="128"/>
      <c r="E64" s="128"/>
      <c r="F64" s="129"/>
      <c r="G64" s="113">
        <v>9923</v>
      </c>
      <c r="H64" s="114">
        <f>5693.77+1256.99</f>
        <v>6950.76</v>
      </c>
      <c r="I64" s="112">
        <f t="shared" si="1"/>
        <v>2972.24</v>
      </c>
    </row>
    <row r="65" spans="1:9">
      <c r="A65" s="122" t="s">
        <v>91</v>
      </c>
      <c r="B65" s="130"/>
      <c r="C65" s="130"/>
      <c r="D65" s="130"/>
      <c r="E65" s="130"/>
      <c r="F65" s="131"/>
      <c r="G65" s="115">
        <f>SUM(G63:G64)</f>
        <v>397344</v>
      </c>
      <c r="H65" s="115">
        <f>SUM(H63:H64)</f>
        <v>148101.78000000003</v>
      </c>
      <c r="I65" s="112">
        <f t="shared" si="1"/>
        <v>249242.21999999997</v>
      </c>
    </row>
  </sheetData>
  <mergeCells count="15">
    <mergeCell ref="A25:B25"/>
    <mergeCell ref="A8:B8"/>
    <mergeCell ref="A15:B15"/>
    <mergeCell ref="A17:B17"/>
    <mergeCell ref="A18:B18"/>
    <mergeCell ref="A24:B24"/>
    <mergeCell ref="A63:F63"/>
    <mergeCell ref="A64:F64"/>
    <mergeCell ref="A65:F65"/>
    <mergeCell ref="A26:B26"/>
    <mergeCell ref="A28:B28"/>
    <mergeCell ref="A35:B35"/>
    <mergeCell ref="B44:F44"/>
    <mergeCell ref="B48:F48"/>
    <mergeCell ref="B53:F53"/>
  </mergeCells>
  <conditionalFormatting sqref="E9">
    <cfRule type="cellIs" dxfId="3" priority="4" operator="notBetween">
      <formula>0</formula>
      <formula>75</formula>
    </cfRule>
  </conditionalFormatting>
  <conditionalFormatting sqref="D15">
    <cfRule type="cellIs" dxfId="2" priority="1" operator="equal">
      <formula>0</formula>
    </cfRule>
    <cfRule type="cellIs" dxfId="1" priority="2" operator="lessThan">
      <formula>100</formula>
    </cfRule>
    <cfRule type="cellIs" dxfId="0" priority="3" operator="greaterThan">
      <formula>100</formula>
    </cfRule>
  </conditionalFormatting>
  <dataValidations count="10">
    <dataValidation type="decimal" operator="equal" allowBlank="1" showInputMessage="1" showErrorMessage="1" promptTitle="Tähelepanu!" prompt="Kogusumma peab olema võrdne projekti kogukuludega." sqref="B39:B40">
      <formula1>G72</formula1>
    </dataValidation>
    <dataValidation operator="equal" allowBlank="1" showErrorMessage="1" promptTitle="Tähelepanu!" prompt="AMIF tulu peab võrduma AMIF kuluga." sqref="B9"/>
    <dataValidation type="list" allowBlank="1" showInputMessage="1" showErrorMessage="1" promptTitle="Tähelepanu!" prompt="Vali nimekirjast projekti valdkond!" sqref="B6">
      <formula1>Valdkond</formula1>
    </dataValidation>
    <dataValidation type="list" allowBlank="1" showInputMessage="1" showErrorMessage="1" errorTitle="Tähelepanu!" error="Vali ühik nimekirjast" promptTitle="Tähelepanu!" prompt="Vali ühik nimekirjast" sqref="D45:D47 D49:D52 D54:D62">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64">
      <formula1>ROUND(G63*7%,2)</formula1>
    </dataValidation>
    <dataValidation type="decimal" allowBlank="1" showInputMessage="1" showErrorMessage="1" errorTitle="Tähelepanu!" error="AMIF toetuse osakaal ei saa olla suurem kui 75%" promptTitle="Tähelepanu!" prompt="AMIF toetuse osakaal ei saa olla suurem kui 75%" sqref="D10">
      <formula1>0</formula1>
      <formula2>75</formula2>
    </dataValidation>
    <dataValidation type="decimal" operator="equal" allowBlank="1" showInputMessage="1" showErrorMessage="1" errorTitle="Tähelepanu!" error="Tervik peab olema 100%" promptTitle="Tähelepanu!" prompt="Osakaalude summa peab olema 100%" sqref="D15">
      <formula1>100</formula1>
    </dataValidation>
    <dataValidation type="decimal" operator="equal" allowBlank="1" showInputMessage="1" showErrorMessage="1" sqref="C15">
      <formula1>C26</formula1>
    </dataValidation>
    <dataValidation type="custom" allowBlank="1" showInputMessage="1" showErrorMessage="1" sqref="D11">
      <formula1>IF(SUM(D10:D14)&gt;100," ",100-(D10+D12+D13+D14))</formula1>
    </dataValidation>
    <dataValidation type="decimal" operator="equal" allowBlank="1" showInputMessage="1" showErrorMessage="1" promptTitle="Tähelepanu!" prompt="Kogusumma peab olema võrdne projekti kogukuludega." sqref="B33">
      <formula1>G65</formula1>
    </dataValidation>
  </dataValidations>
  <pageMargins left="0.75" right="0.75" top="1" bottom="1" header="0.5" footer="0.5"/>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dc:creator>
  <cp:lastModifiedBy>Dan</cp:lastModifiedBy>
  <dcterms:created xsi:type="dcterms:W3CDTF">2017-05-26T10:14:11Z</dcterms:created>
  <dcterms:modified xsi:type="dcterms:W3CDTF">2017-06-22T08:20:58Z</dcterms:modified>
</cp:coreProperties>
</file>